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IO_UB\Brendan\"/>
    </mc:Choice>
  </mc:AlternateContent>
  <bookViews>
    <workbookView xWindow="0" yWindow="0" windowWidth="14655" windowHeight="8685"/>
  </bookViews>
  <sheets>
    <sheet name="Paying for College" sheetId="5" r:id="rId1"/>
    <sheet name="CollegeROI" sheetId="2" r:id="rId2"/>
  </sheets>
  <definedNames>
    <definedName name="_xlnm.Print_Area" localSheetId="1">CollegeROI!$A$1:$G$26</definedName>
  </definedNames>
  <calcPr calcId="162913" concurrentCalc="0"/>
</workbook>
</file>

<file path=xl/calcChain.xml><?xml version="1.0" encoding="utf-8"?>
<calcChain xmlns="http://schemas.openxmlformats.org/spreadsheetml/2006/main">
  <c r="BL1160" i="2" l="1"/>
  <c r="BK1160" i="2"/>
  <c r="BL1159" i="2"/>
  <c r="BK1159" i="2"/>
  <c r="BL1158" i="2"/>
  <c r="BK1158" i="2"/>
  <c r="BL1157" i="2"/>
  <c r="BK1157" i="2"/>
  <c r="BL1156" i="2"/>
  <c r="BK1156" i="2"/>
  <c r="BL1155" i="2"/>
  <c r="BK1155" i="2"/>
  <c r="BL1154" i="2"/>
  <c r="BK1154" i="2"/>
  <c r="BL1153" i="2"/>
  <c r="BK1153" i="2"/>
  <c r="BL1152" i="2"/>
  <c r="BK1152" i="2"/>
  <c r="BL1151" i="2"/>
  <c r="BK1151" i="2"/>
  <c r="BL1150" i="2"/>
  <c r="BK1150" i="2"/>
  <c r="BL1149" i="2"/>
  <c r="BK1149" i="2"/>
  <c r="BL1148" i="2"/>
  <c r="BK1148" i="2"/>
  <c r="BL1147" i="2"/>
  <c r="BK1147" i="2"/>
  <c r="BL1146" i="2"/>
  <c r="BK1146" i="2"/>
  <c r="BL1145" i="2"/>
  <c r="BK1145" i="2"/>
  <c r="BL1144" i="2"/>
  <c r="BK1144" i="2"/>
  <c r="BL1143" i="2"/>
  <c r="BK1143" i="2"/>
  <c r="BL1142" i="2"/>
  <c r="BK1142" i="2"/>
  <c r="BL1141" i="2"/>
  <c r="BK1141" i="2"/>
  <c r="BL1140" i="2"/>
  <c r="BK1140" i="2"/>
  <c r="BL1139" i="2"/>
  <c r="BK1139" i="2"/>
  <c r="BL1138" i="2"/>
  <c r="BK1138" i="2"/>
  <c r="BL1137" i="2"/>
  <c r="BK1137" i="2"/>
  <c r="BL1136" i="2"/>
  <c r="BK1136" i="2"/>
  <c r="BL1135" i="2"/>
  <c r="BK1135" i="2"/>
  <c r="BL1134" i="2"/>
  <c r="BK1134" i="2"/>
  <c r="BL1133" i="2"/>
  <c r="BK1133" i="2"/>
  <c r="BL1132" i="2"/>
  <c r="BK1132" i="2"/>
  <c r="BL1131" i="2"/>
  <c r="BK1131" i="2"/>
  <c r="BL1130" i="2"/>
  <c r="BK1130" i="2"/>
  <c r="BL1129" i="2"/>
  <c r="BK1129" i="2"/>
  <c r="BL1128" i="2"/>
  <c r="BK1128" i="2"/>
  <c r="BL1127" i="2"/>
  <c r="BK1127" i="2"/>
  <c r="BL1126" i="2"/>
  <c r="BK1126" i="2"/>
  <c r="BL1125" i="2"/>
  <c r="BK1125" i="2"/>
  <c r="BL1124" i="2"/>
  <c r="BK1124" i="2"/>
  <c r="BL1123" i="2"/>
  <c r="BK1123" i="2"/>
  <c r="BL1122" i="2"/>
  <c r="BK1122" i="2"/>
  <c r="BL1121" i="2"/>
  <c r="BK1121" i="2"/>
  <c r="BL1120" i="2"/>
  <c r="BK1120" i="2"/>
  <c r="BL1119" i="2"/>
  <c r="BK1119" i="2"/>
  <c r="BL1118" i="2"/>
  <c r="BK1118" i="2"/>
  <c r="BL1117" i="2"/>
  <c r="BK1117" i="2"/>
  <c r="BL1116" i="2"/>
  <c r="BK1116" i="2"/>
  <c r="BL1115" i="2"/>
  <c r="BK1115" i="2"/>
  <c r="BL1114" i="2"/>
  <c r="BK1114" i="2"/>
  <c r="BL1113" i="2"/>
  <c r="BK1113" i="2"/>
  <c r="BL1112" i="2"/>
  <c r="BK1112" i="2"/>
  <c r="BL1111" i="2"/>
  <c r="BK1111" i="2"/>
  <c r="BL1110" i="2"/>
  <c r="BK1110" i="2"/>
  <c r="BL1109" i="2"/>
  <c r="BK1109" i="2"/>
  <c r="BL1108" i="2"/>
  <c r="BK1108" i="2"/>
  <c r="BL1107" i="2"/>
  <c r="BK1107" i="2"/>
  <c r="BL1106" i="2"/>
  <c r="BK1106" i="2"/>
  <c r="BL1105" i="2"/>
  <c r="BK1105" i="2"/>
  <c r="BL1104" i="2"/>
  <c r="BK1104" i="2"/>
  <c r="BL1103" i="2"/>
  <c r="BK1103" i="2"/>
  <c r="BL1102" i="2"/>
  <c r="BK1102" i="2"/>
  <c r="BL1101" i="2"/>
  <c r="BK1101" i="2"/>
  <c r="BL1100" i="2"/>
  <c r="BK1100" i="2"/>
  <c r="BL1099" i="2"/>
  <c r="BK1099" i="2"/>
  <c r="BL1098" i="2"/>
  <c r="BK1098" i="2"/>
  <c r="BL1097" i="2"/>
  <c r="BK1097" i="2"/>
  <c r="BL1096" i="2"/>
  <c r="BK1096" i="2"/>
  <c r="BL1095" i="2"/>
  <c r="BK1095" i="2"/>
  <c r="BL1094" i="2"/>
  <c r="BK1094" i="2"/>
  <c r="BL1093" i="2"/>
  <c r="BK1093" i="2"/>
  <c r="BL1092" i="2"/>
  <c r="BK1092" i="2"/>
  <c r="BL1091" i="2"/>
  <c r="BK1091" i="2"/>
  <c r="BL1090" i="2"/>
  <c r="BK1090" i="2"/>
  <c r="BL1089" i="2"/>
  <c r="BK1089" i="2"/>
  <c r="BL1088" i="2"/>
  <c r="BK1088" i="2"/>
  <c r="BL1087" i="2"/>
  <c r="BK1087" i="2"/>
  <c r="BL1086" i="2"/>
  <c r="BK1086" i="2"/>
  <c r="BL1085" i="2"/>
  <c r="BK1085" i="2"/>
  <c r="BL1084" i="2"/>
  <c r="BK1084" i="2"/>
  <c r="BL1083" i="2"/>
  <c r="BK1083" i="2"/>
  <c r="BL1082" i="2"/>
  <c r="BK1082" i="2"/>
  <c r="BL1081" i="2"/>
  <c r="BK1081" i="2"/>
  <c r="BL1080" i="2"/>
  <c r="BK1080" i="2"/>
  <c r="BL1079" i="2"/>
  <c r="BK1079" i="2"/>
  <c r="BL1078" i="2"/>
  <c r="BK1078" i="2"/>
  <c r="BL1077" i="2"/>
  <c r="BK1077" i="2"/>
  <c r="BL1076" i="2"/>
  <c r="BK1076" i="2"/>
  <c r="BL1075" i="2"/>
  <c r="BK1075" i="2"/>
  <c r="BL1074" i="2"/>
  <c r="BK1074" i="2"/>
  <c r="BL1073" i="2"/>
  <c r="BK1073" i="2"/>
  <c r="BL1072" i="2"/>
  <c r="BK1072" i="2"/>
  <c r="BL1071" i="2"/>
  <c r="BK1071" i="2"/>
  <c r="BL1070" i="2"/>
  <c r="BK1070" i="2"/>
  <c r="BL1069" i="2"/>
  <c r="BK1069" i="2"/>
  <c r="BL1068" i="2"/>
  <c r="BK1068" i="2"/>
  <c r="BL1067" i="2"/>
  <c r="BK1067" i="2"/>
  <c r="BL1066" i="2"/>
  <c r="BK1066" i="2"/>
  <c r="BL1065" i="2"/>
  <c r="BK1065" i="2"/>
  <c r="BL1064" i="2"/>
  <c r="BK1064" i="2"/>
  <c r="BL1063" i="2"/>
  <c r="BK1063" i="2"/>
  <c r="BL1062" i="2"/>
  <c r="BK1062" i="2"/>
  <c r="BL1061" i="2"/>
  <c r="BK1061" i="2"/>
  <c r="BL1060" i="2"/>
  <c r="BK1060" i="2"/>
  <c r="BL1059" i="2"/>
  <c r="BK1059" i="2"/>
  <c r="BL1058" i="2"/>
  <c r="BK1058" i="2"/>
  <c r="BL1057" i="2"/>
  <c r="BK1057" i="2"/>
  <c r="BL1056" i="2"/>
  <c r="BK1056" i="2"/>
  <c r="BL1055" i="2"/>
  <c r="BK1055" i="2"/>
  <c r="BL1054" i="2"/>
  <c r="BK1054" i="2"/>
  <c r="BL1053" i="2"/>
  <c r="BK1053" i="2"/>
  <c r="BL1052" i="2"/>
  <c r="BK1052" i="2"/>
  <c r="BL1051" i="2"/>
  <c r="BK1051" i="2"/>
  <c r="BL1050" i="2"/>
  <c r="BK1050" i="2"/>
  <c r="BL1049" i="2"/>
  <c r="BK1049" i="2"/>
  <c r="BL1048" i="2"/>
  <c r="BK1048" i="2"/>
  <c r="BL1047" i="2"/>
  <c r="BK1047" i="2"/>
  <c r="BL1046" i="2"/>
  <c r="BK1046" i="2"/>
  <c r="BL1045" i="2"/>
  <c r="BK1045" i="2"/>
  <c r="BL1044" i="2"/>
  <c r="BK1044" i="2"/>
  <c r="BL1043" i="2"/>
  <c r="BK1043" i="2"/>
  <c r="BL1042" i="2"/>
  <c r="BK1042" i="2"/>
  <c r="BL1041" i="2"/>
  <c r="BK1041" i="2"/>
  <c r="BL1040" i="2"/>
  <c r="BK1040" i="2"/>
  <c r="BL1039" i="2"/>
  <c r="BK1039" i="2"/>
  <c r="BL1038" i="2"/>
  <c r="BK1038" i="2"/>
  <c r="BL1037" i="2"/>
  <c r="BK1037" i="2"/>
  <c r="BL1036" i="2"/>
  <c r="BK1036" i="2"/>
  <c r="BL1035" i="2"/>
  <c r="BK1035" i="2"/>
  <c r="BL1034" i="2"/>
  <c r="BK1034" i="2"/>
  <c r="BL1033" i="2"/>
  <c r="BK1033" i="2"/>
  <c r="BL1032" i="2"/>
  <c r="BK1032" i="2"/>
  <c r="BL1031" i="2"/>
  <c r="BK1031" i="2"/>
  <c r="BL1030" i="2"/>
  <c r="BK1030" i="2"/>
  <c r="BL1029" i="2"/>
  <c r="BK1029" i="2"/>
  <c r="BL1028" i="2"/>
  <c r="BK1028" i="2"/>
  <c r="BL1027" i="2"/>
  <c r="BK1027" i="2"/>
  <c r="BL1026" i="2"/>
  <c r="BK1026" i="2"/>
  <c r="BL1025" i="2"/>
  <c r="BK1025" i="2"/>
  <c r="BL1024" i="2"/>
  <c r="BK1024" i="2"/>
  <c r="BL1023" i="2"/>
  <c r="BK1023" i="2"/>
  <c r="BL1022" i="2"/>
  <c r="BK1022" i="2"/>
  <c r="BL1021" i="2"/>
  <c r="BK1021" i="2"/>
  <c r="BL1020" i="2"/>
  <c r="BK1020" i="2"/>
  <c r="BL1019" i="2"/>
  <c r="BK1019" i="2"/>
  <c r="BL1018" i="2"/>
  <c r="BK1018" i="2"/>
  <c r="BL1017" i="2"/>
  <c r="BK1017" i="2"/>
  <c r="BL1016" i="2"/>
  <c r="BK1016" i="2"/>
  <c r="BL1015" i="2"/>
  <c r="BK1015" i="2"/>
  <c r="BL1014" i="2"/>
  <c r="BK1014" i="2"/>
  <c r="BL1013" i="2"/>
  <c r="BK1013" i="2"/>
  <c r="BL1012" i="2"/>
  <c r="BK1012" i="2"/>
  <c r="BL1011" i="2"/>
  <c r="BK1011" i="2"/>
  <c r="BL1010" i="2"/>
  <c r="BK1010" i="2"/>
  <c r="BL1009" i="2"/>
  <c r="BK1009" i="2"/>
  <c r="BL1008" i="2"/>
  <c r="BK1008" i="2"/>
  <c r="BL1007" i="2"/>
  <c r="BK1007" i="2"/>
  <c r="BL1006" i="2"/>
  <c r="BK1006" i="2"/>
  <c r="BL1005" i="2"/>
  <c r="BK1005" i="2"/>
  <c r="BL1004" i="2"/>
  <c r="BK1004" i="2"/>
  <c r="BL1003" i="2"/>
  <c r="BK1003" i="2"/>
  <c r="BL1002" i="2"/>
  <c r="BK1002" i="2"/>
  <c r="BL1001" i="2"/>
  <c r="BK1001" i="2"/>
  <c r="BL1000" i="2"/>
  <c r="BK1000" i="2"/>
  <c r="BL999" i="2"/>
  <c r="BK999" i="2"/>
  <c r="BL998" i="2"/>
  <c r="BK998" i="2"/>
  <c r="BL997" i="2"/>
  <c r="BK997" i="2"/>
  <c r="BL996" i="2"/>
  <c r="BK996" i="2"/>
  <c r="BL995" i="2"/>
  <c r="BK995" i="2"/>
  <c r="BL994" i="2"/>
  <c r="BK994" i="2"/>
  <c r="BL993" i="2"/>
  <c r="BK993" i="2"/>
  <c r="BL992" i="2"/>
  <c r="BK992" i="2"/>
  <c r="BL991" i="2"/>
  <c r="BK991" i="2"/>
  <c r="BL990" i="2"/>
  <c r="BK990" i="2"/>
  <c r="BL989" i="2"/>
  <c r="BK989" i="2"/>
  <c r="BL988" i="2"/>
  <c r="BK988" i="2"/>
  <c r="BL987" i="2"/>
  <c r="BK987" i="2"/>
  <c r="BL986" i="2"/>
  <c r="BK986" i="2"/>
  <c r="BL985" i="2"/>
  <c r="BK985" i="2"/>
  <c r="BL984" i="2"/>
  <c r="BK984" i="2"/>
  <c r="BL983" i="2"/>
  <c r="BK983" i="2"/>
  <c r="BL982" i="2"/>
  <c r="BK982" i="2"/>
  <c r="BL981" i="2"/>
  <c r="BK981" i="2"/>
  <c r="BL980" i="2"/>
  <c r="BK980" i="2"/>
  <c r="BL979" i="2"/>
  <c r="BK979" i="2"/>
  <c r="BL978" i="2"/>
  <c r="BK978" i="2"/>
  <c r="BL977" i="2"/>
  <c r="BK977" i="2"/>
  <c r="BL976" i="2"/>
  <c r="BK976" i="2"/>
  <c r="BL975" i="2"/>
  <c r="BK975" i="2"/>
  <c r="BL974" i="2"/>
  <c r="BK974" i="2"/>
  <c r="BL973" i="2"/>
  <c r="BK973" i="2"/>
  <c r="BL972" i="2"/>
  <c r="BK972" i="2"/>
  <c r="BL971" i="2"/>
  <c r="BK971" i="2"/>
  <c r="BL970" i="2"/>
  <c r="BK970" i="2"/>
  <c r="BL969" i="2"/>
  <c r="BK969" i="2"/>
  <c r="BL968" i="2"/>
  <c r="BK968" i="2"/>
  <c r="BL967" i="2"/>
  <c r="BK967" i="2"/>
  <c r="BL966" i="2"/>
  <c r="BK966" i="2"/>
  <c r="BL965" i="2"/>
  <c r="BK965" i="2"/>
  <c r="BL964" i="2"/>
  <c r="BK964" i="2"/>
  <c r="BL963" i="2"/>
  <c r="BK963" i="2"/>
  <c r="BL962" i="2"/>
  <c r="BK962" i="2"/>
  <c r="BL961" i="2"/>
  <c r="BK961" i="2"/>
  <c r="BL960" i="2"/>
  <c r="BK960" i="2"/>
  <c r="BL959" i="2"/>
  <c r="BK959" i="2"/>
  <c r="BL958" i="2"/>
  <c r="BK958" i="2"/>
  <c r="BL957" i="2"/>
  <c r="BK957" i="2"/>
  <c r="BL956" i="2"/>
  <c r="BK956" i="2"/>
  <c r="BL955" i="2"/>
  <c r="BK955" i="2"/>
  <c r="BL954" i="2"/>
  <c r="BK954" i="2"/>
  <c r="BL953" i="2"/>
  <c r="BK953" i="2"/>
  <c r="BL952" i="2"/>
  <c r="BK952" i="2"/>
  <c r="BL951" i="2"/>
  <c r="BK951" i="2"/>
  <c r="BL950" i="2"/>
  <c r="BK950" i="2"/>
  <c r="BL949" i="2"/>
  <c r="BK949" i="2"/>
  <c r="BL948" i="2"/>
  <c r="BK948" i="2"/>
  <c r="BL947" i="2"/>
  <c r="BK947" i="2"/>
  <c r="BL946" i="2"/>
  <c r="BK946" i="2"/>
  <c r="BL945" i="2"/>
  <c r="BK945" i="2"/>
  <c r="BL944" i="2"/>
  <c r="BK944" i="2"/>
  <c r="BL943" i="2"/>
  <c r="BK943" i="2"/>
  <c r="BL942" i="2"/>
  <c r="BK942" i="2"/>
  <c r="BL941" i="2"/>
  <c r="BK941" i="2"/>
  <c r="BL940" i="2"/>
  <c r="BK940" i="2"/>
  <c r="BL939" i="2"/>
  <c r="BK939" i="2"/>
  <c r="BL938" i="2"/>
  <c r="BK938" i="2"/>
  <c r="BL937" i="2"/>
  <c r="BK937" i="2"/>
  <c r="BL936" i="2"/>
  <c r="BK936" i="2"/>
  <c r="BL935" i="2"/>
  <c r="BK935" i="2"/>
  <c r="BL934" i="2"/>
  <c r="BK934" i="2"/>
  <c r="BL933" i="2"/>
  <c r="BK933" i="2"/>
  <c r="BL932" i="2"/>
  <c r="BK932" i="2"/>
  <c r="BL931" i="2"/>
  <c r="BK931" i="2"/>
  <c r="BL930" i="2"/>
  <c r="BK930" i="2"/>
  <c r="BL929" i="2"/>
  <c r="BK929" i="2"/>
  <c r="BL928" i="2"/>
  <c r="BK928" i="2"/>
  <c r="BL927" i="2"/>
  <c r="BK927" i="2"/>
  <c r="BL926" i="2"/>
  <c r="BK926" i="2"/>
  <c r="BL925" i="2"/>
  <c r="BK925" i="2"/>
  <c r="BL924" i="2"/>
  <c r="BK924" i="2"/>
  <c r="BL923" i="2"/>
  <c r="BK923" i="2"/>
  <c r="BL922" i="2"/>
  <c r="BK922" i="2"/>
  <c r="BL921" i="2"/>
  <c r="BK921" i="2"/>
  <c r="BL920" i="2"/>
  <c r="BK920" i="2"/>
  <c r="BL919" i="2"/>
  <c r="BK919" i="2"/>
  <c r="BL918" i="2"/>
  <c r="BK918" i="2"/>
  <c r="BL917" i="2"/>
  <c r="BK917" i="2"/>
  <c r="BL916" i="2"/>
  <c r="BK916" i="2"/>
  <c r="BL915" i="2"/>
  <c r="BK915" i="2"/>
  <c r="BL914" i="2"/>
  <c r="BK914" i="2"/>
  <c r="BL913" i="2"/>
  <c r="BK913" i="2"/>
  <c r="BL912" i="2"/>
  <c r="BK912" i="2"/>
  <c r="BL911" i="2"/>
  <c r="BK911" i="2"/>
  <c r="BL910" i="2"/>
  <c r="BK910" i="2"/>
  <c r="BL909" i="2"/>
  <c r="BK909" i="2"/>
  <c r="BL908" i="2"/>
  <c r="BK908" i="2"/>
  <c r="BL907" i="2"/>
  <c r="BK907" i="2"/>
  <c r="BL906" i="2"/>
  <c r="BK906" i="2"/>
  <c r="BL905" i="2"/>
  <c r="BK905" i="2"/>
  <c r="BL904" i="2"/>
  <c r="BK904" i="2"/>
  <c r="BL903" i="2"/>
  <c r="BK903" i="2"/>
  <c r="BL902" i="2"/>
  <c r="BK902" i="2"/>
  <c r="BL901" i="2"/>
  <c r="BK901" i="2"/>
  <c r="BL900" i="2"/>
  <c r="BK900" i="2"/>
  <c r="BL899" i="2"/>
  <c r="BK899" i="2"/>
  <c r="BL898" i="2"/>
  <c r="BK898" i="2"/>
  <c r="BL897" i="2"/>
  <c r="BK897" i="2"/>
  <c r="BL896" i="2"/>
  <c r="BK896" i="2"/>
  <c r="BL895" i="2"/>
  <c r="BK895" i="2"/>
  <c r="BL894" i="2"/>
  <c r="BK894" i="2"/>
  <c r="BL893" i="2"/>
  <c r="BK893" i="2"/>
  <c r="BL892" i="2"/>
  <c r="BK892" i="2"/>
  <c r="BL891" i="2"/>
  <c r="BK891" i="2"/>
  <c r="BL890" i="2"/>
  <c r="BK890" i="2"/>
  <c r="BL889" i="2"/>
  <c r="BK889" i="2"/>
  <c r="BL888" i="2"/>
  <c r="BK888" i="2"/>
  <c r="BL887" i="2"/>
  <c r="BK887" i="2"/>
  <c r="BL886" i="2"/>
  <c r="BK886" i="2"/>
  <c r="BL885" i="2"/>
  <c r="BK885" i="2"/>
  <c r="BL884" i="2"/>
  <c r="BK884" i="2"/>
  <c r="BL883" i="2"/>
  <c r="BK883" i="2"/>
  <c r="BL882" i="2"/>
  <c r="BK882" i="2"/>
  <c r="BL881" i="2"/>
  <c r="BK881" i="2"/>
  <c r="BL880" i="2"/>
  <c r="BK880" i="2"/>
  <c r="BL879" i="2"/>
  <c r="BK879" i="2"/>
  <c r="BL878" i="2"/>
  <c r="BK878" i="2"/>
  <c r="BL877" i="2"/>
  <c r="BK877" i="2"/>
  <c r="BL876" i="2"/>
  <c r="BK876" i="2"/>
  <c r="BL875" i="2"/>
  <c r="BK875" i="2"/>
  <c r="BL874" i="2"/>
  <c r="BK874" i="2"/>
  <c r="BL873" i="2"/>
  <c r="BK873" i="2"/>
  <c r="BL872" i="2"/>
  <c r="BK872" i="2"/>
  <c r="BL871" i="2"/>
  <c r="BK871" i="2"/>
  <c r="BL870" i="2"/>
  <c r="BK870" i="2"/>
  <c r="BL869" i="2"/>
  <c r="BK869" i="2"/>
  <c r="BL868" i="2"/>
  <c r="BK868" i="2"/>
  <c r="BL867" i="2"/>
  <c r="BK867" i="2"/>
  <c r="BL866" i="2"/>
  <c r="BK866" i="2"/>
  <c r="BL865" i="2"/>
  <c r="BK865" i="2"/>
  <c r="BL864" i="2"/>
  <c r="BK864" i="2"/>
  <c r="BL863" i="2"/>
  <c r="BK863" i="2"/>
  <c r="BL862" i="2"/>
  <c r="BK862" i="2"/>
  <c r="BL861" i="2"/>
  <c r="BK861" i="2"/>
  <c r="BL860" i="2"/>
  <c r="BK860" i="2"/>
  <c r="BL859" i="2"/>
  <c r="BK859" i="2"/>
  <c r="BL858" i="2"/>
  <c r="BK858" i="2"/>
  <c r="BL857" i="2"/>
  <c r="BK857" i="2"/>
  <c r="BL856" i="2"/>
  <c r="BK856" i="2"/>
  <c r="BL855" i="2"/>
  <c r="BK855" i="2"/>
  <c r="BL854" i="2"/>
  <c r="BK854" i="2"/>
  <c r="BL853" i="2"/>
  <c r="BK853" i="2"/>
  <c r="BL852" i="2"/>
  <c r="BK852" i="2"/>
  <c r="BL851" i="2"/>
  <c r="BK851" i="2"/>
  <c r="BL850" i="2"/>
  <c r="BK850" i="2"/>
  <c r="BL849" i="2"/>
  <c r="BK849" i="2"/>
  <c r="BL848" i="2"/>
  <c r="BK848" i="2"/>
  <c r="BL847" i="2"/>
  <c r="BK847" i="2"/>
  <c r="BL846" i="2"/>
  <c r="BK846" i="2"/>
  <c r="BL845" i="2"/>
  <c r="BK845" i="2"/>
  <c r="BL844" i="2"/>
  <c r="BK844" i="2"/>
  <c r="BL843" i="2"/>
  <c r="BK843" i="2"/>
  <c r="BL842" i="2"/>
  <c r="BK842" i="2"/>
  <c r="BL841" i="2"/>
  <c r="BK841" i="2"/>
  <c r="BL840" i="2"/>
  <c r="BK840" i="2"/>
  <c r="BL839" i="2"/>
  <c r="BK839" i="2"/>
  <c r="BL838" i="2"/>
  <c r="BK838" i="2"/>
  <c r="BL837" i="2"/>
  <c r="BK837" i="2"/>
  <c r="BL836" i="2"/>
  <c r="BK836" i="2"/>
  <c r="BL835" i="2"/>
  <c r="BK835" i="2"/>
  <c r="BL834" i="2"/>
  <c r="BK834" i="2"/>
  <c r="BL833" i="2"/>
  <c r="BK833" i="2"/>
  <c r="BL832" i="2"/>
  <c r="BK832" i="2"/>
  <c r="BL831" i="2"/>
  <c r="BK831" i="2"/>
  <c r="BL830" i="2"/>
  <c r="BK830" i="2"/>
  <c r="BL829" i="2"/>
  <c r="BK829" i="2"/>
  <c r="BL828" i="2"/>
  <c r="BK828" i="2"/>
  <c r="BL827" i="2"/>
  <c r="BK827" i="2"/>
  <c r="BL826" i="2"/>
  <c r="BK826" i="2"/>
  <c r="BL825" i="2"/>
  <c r="BK825" i="2"/>
  <c r="BL824" i="2"/>
  <c r="BK824" i="2"/>
  <c r="BL823" i="2"/>
  <c r="BK823" i="2"/>
  <c r="BL822" i="2"/>
  <c r="BK822" i="2"/>
  <c r="BL821" i="2"/>
  <c r="BK821" i="2"/>
  <c r="BL820" i="2"/>
  <c r="BK820" i="2"/>
  <c r="BL819" i="2"/>
  <c r="BK819" i="2"/>
  <c r="BL818" i="2"/>
  <c r="BK818" i="2"/>
  <c r="BL817" i="2"/>
  <c r="BK817" i="2"/>
  <c r="BL816" i="2"/>
  <c r="BK816" i="2"/>
  <c r="BL815" i="2"/>
  <c r="BK815" i="2"/>
  <c r="BL814" i="2"/>
  <c r="BK814" i="2"/>
  <c r="BL813" i="2"/>
  <c r="BK813" i="2"/>
  <c r="BL812" i="2"/>
  <c r="BK812" i="2"/>
  <c r="BL811" i="2"/>
  <c r="BK811" i="2"/>
  <c r="BL810" i="2"/>
  <c r="BK810" i="2"/>
  <c r="BL809" i="2"/>
  <c r="BK809" i="2"/>
  <c r="BL808" i="2"/>
  <c r="BK808" i="2"/>
  <c r="BL807" i="2"/>
  <c r="BK807" i="2"/>
  <c r="BL806" i="2"/>
  <c r="BK806" i="2"/>
  <c r="BL805" i="2"/>
  <c r="BK805" i="2"/>
  <c r="BL804" i="2"/>
  <c r="BK804" i="2"/>
  <c r="BL803" i="2"/>
  <c r="BK803" i="2"/>
  <c r="BL802" i="2"/>
  <c r="BK802" i="2"/>
  <c r="BL801" i="2"/>
  <c r="BK801" i="2"/>
  <c r="BL800" i="2"/>
  <c r="BK800" i="2"/>
  <c r="BL799" i="2"/>
  <c r="BK799" i="2"/>
  <c r="BL798" i="2"/>
  <c r="BK798" i="2"/>
  <c r="BL797" i="2"/>
  <c r="BK797" i="2"/>
  <c r="BL796" i="2"/>
  <c r="BK796" i="2"/>
  <c r="BL795" i="2"/>
  <c r="BK795" i="2"/>
  <c r="BL794" i="2"/>
  <c r="BK794" i="2"/>
  <c r="BL793" i="2"/>
  <c r="BK793" i="2"/>
  <c r="BL792" i="2"/>
  <c r="BK792" i="2"/>
  <c r="BL791" i="2"/>
  <c r="BK791" i="2"/>
  <c r="BL790" i="2"/>
  <c r="BK790" i="2"/>
  <c r="BL789" i="2"/>
  <c r="BK789" i="2"/>
  <c r="BL788" i="2"/>
  <c r="BK788" i="2"/>
  <c r="BL787" i="2"/>
  <c r="BK787" i="2"/>
  <c r="BL786" i="2"/>
  <c r="BK786" i="2"/>
  <c r="BL785" i="2"/>
  <c r="BK785" i="2"/>
  <c r="BL784" i="2"/>
  <c r="BK784" i="2"/>
  <c r="BL783" i="2"/>
  <c r="BK783" i="2"/>
  <c r="BL782" i="2"/>
  <c r="BK782" i="2"/>
  <c r="BL781" i="2"/>
  <c r="BK781" i="2"/>
  <c r="BL780" i="2"/>
  <c r="BK780" i="2"/>
  <c r="BL779" i="2"/>
  <c r="BK779" i="2"/>
  <c r="BL778" i="2"/>
  <c r="BK778" i="2"/>
  <c r="BL777" i="2"/>
  <c r="BK777" i="2"/>
  <c r="BL776" i="2"/>
  <c r="BK776" i="2"/>
  <c r="BL775" i="2"/>
  <c r="BK775" i="2"/>
  <c r="BL774" i="2"/>
  <c r="BK774" i="2"/>
  <c r="BL773" i="2"/>
  <c r="BK773" i="2"/>
  <c r="BL772" i="2"/>
  <c r="BK772" i="2"/>
  <c r="BL771" i="2"/>
  <c r="BK771" i="2"/>
  <c r="BL770" i="2"/>
  <c r="BK770" i="2"/>
  <c r="BL769" i="2"/>
  <c r="BK769" i="2"/>
  <c r="BL768" i="2"/>
  <c r="BK768" i="2"/>
  <c r="BL767" i="2"/>
  <c r="BK767" i="2"/>
  <c r="BL766" i="2"/>
  <c r="BK766" i="2"/>
  <c r="BL765" i="2"/>
  <c r="BK765" i="2"/>
  <c r="BL764" i="2"/>
  <c r="BK764" i="2"/>
  <c r="BL763" i="2"/>
  <c r="BK763" i="2"/>
  <c r="BL762" i="2"/>
  <c r="BK762" i="2"/>
  <c r="BL761" i="2"/>
  <c r="BK761" i="2"/>
  <c r="BL760" i="2"/>
  <c r="BK760" i="2"/>
  <c r="BL759" i="2"/>
  <c r="BK759" i="2"/>
  <c r="BL758" i="2"/>
  <c r="BK758" i="2"/>
  <c r="BL757" i="2"/>
  <c r="BK757" i="2"/>
  <c r="BL756" i="2"/>
  <c r="BK756" i="2"/>
  <c r="BL755" i="2"/>
  <c r="BK755" i="2"/>
  <c r="BL754" i="2"/>
  <c r="BK754" i="2"/>
  <c r="BL753" i="2"/>
  <c r="BK753" i="2"/>
  <c r="BL752" i="2"/>
  <c r="BK752" i="2"/>
  <c r="BL751" i="2"/>
  <c r="BK751" i="2"/>
  <c r="BL750" i="2"/>
  <c r="BK750" i="2"/>
  <c r="BL749" i="2"/>
  <c r="BK749" i="2"/>
  <c r="BL748" i="2"/>
  <c r="BK748" i="2"/>
  <c r="BL747" i="2"/>
  <c r="BK747" i="2"/>
  <c r="BL746" i="2"/>
  <c r="BK746" i="2"/>
  <c r="BL745" i="2"/>
  <c r="BK745" i="2"/>
  <c r="BL744" i="2"/>
  <c r="BK744" i="2"/>
  <c r="BL743" i="2"/>
  <c r="BK743" i="2"/>
  <c r="BL742" i="2"/>
  <c r="BK742" i="2"/>
  <c r="BL741" i="2"/>
  <c r="BK741" i="2"/>
  <c r="BL740" i="2"/>
  <c r="BK740" i="2"/>
  <c r="BL739" i="2"/>
  <c r="BK739" i="2"/>
  <c r="BL738" i="2"/>
  <c r="BK738" i="2"/>
  <c r="BL737" i="2"/>
  <c r="BK737" i="2"/>
  <c r="BL736" i="2"/>
  <c r="BK736" i="2"/>
  <c r="BL735" i="2"/>
  <c r="BK735" i="2"/>
  <c r="BL734" i="2"/>
  <c r="BK734" i="2"/>
  <c r="BL733" i="2"/>
  <c r="BK733" i="2"/>
  <c r="BL732" i="2"/>
  <c r="BK732" i="2"/>
  <c r="BL731" i="2"/>
  <c r="BK731" i="2"/>
  <c r="BL730" i="2"/>
  <c r="BK730" i="2"/>
  <c r="BL729" i="2"/>
  <c r="BK729" i="2"/>
  <c r="BL728" i="2"/>
  <c r="BK728" i="2"/>
  <c r="BL727" i="2"/>
  <c r="BK727" i="2"/>
  <c r="BL726" i="2"/>
  <c r="BK726" i="2"/>
  <c r="BL725" i="2"/>
  <c r="BK725" i="2"/>
  <c r="BL724" i="2"/>
  <c r="BK724" i="2"/>
  <c r="BL723" i="2"/>
  <c r="BK723" i="2"/>
  <c r="BL722" i="2"/>
  <c r="BK722" i="2"/>
  <c r="BL721" i="2"/>
  <c r="BK721" i="2"/>
  <c r="BL720" i="2"/>
  <c r="BK720" i="2"/>
  <c r="BL719" i="2"/>
  <c r="BK719" i="2"/>
  <c r="BL718" i="2"/>
  <c r="BK718" i="2"/>
  <c r="BL717" i="2"/>
  <c r="BK717" i="2"/>
  <c r="BL716" i="2"/>
  <c r="BK716" i="2"/>
  <c r="BL715" i="2"/>
  <c r="BK715" i="2"/>
  <c r="BL714" i="2"/>
  <c r="BK714" i="2"/>
  <c r="BL713" i="2"/>
  <c r="BK713" i="2"/>
  <c r="BL712" i="2"/>
  <c r="BK712" i="2"/>
  <c r="BL711" i="2"/>
  <c r="BK711" i="2"/>
  <c r="BL710" i="2"/>
  <c r="BK710" i="2"/>
  <c r="BL709" i="2"/>
  <c r="BK709" i="2"/>
  <c r="BL708" i="2"/>
  <c r="BK708" i="2"/>
  <c r="BL707" i="2"/>
  <c r="BK707" i="2"/>
  <c r="BL706" i="2"/>
  <c r="BK706" i="2"/>
  <c r="BL705" i="2"/>
  <c r="BK705" i="2"/>
  <c r="BL704" i="2"/>
  <c r="BK704" i="2"/>
  <c r="BL703" i="2"/>
  <c r="BK703" i="2"/>
  <c r="BL702" i="2"/>
  <c r="BK702" i="2"/>
  <c r="BL701" i="2"/>
  <c r="BK701" i="2"/>
  <c r="BL700" i="2"/>
  <c r="BK700" i="2"/>
  <c r="BL699" i="2"/>
  <c r="BK699" i="2"/>
  <c r="BL698" i="2"/>
  <c r="BK698" i="2"/>
  <c r="BL697" i="2"/>
  <c r="BK697" i="2"/>
  <c r="BL696" i="2"/>
  <c r="BK696" i="2"/>
  <c r="BL695" i="2"/>
  <c r="BK695" i="2"/>
  <c r="BL694" i="2"/>
  <c r="BK694" i="2"/>
  <c r="BL693" i="2"/>
  <c r="BK693" i="2"/>
  <c r="BL692" i="2"/>
  <c r="BK692" i="2"/>
  <c r="BL691" i="2"/>
  <c r="BK691" i="2"/>
  <c r="BL690" i="2"/>
  <c r="BK690" i="2"/>
  <c r="BL689" i="2"/>
  <c r="BK689" i="2"/>
  <c r="BL688" i="2"/>
  <c r="BK688" i="2"/>
  <c r="BL687" i="2"/>
  <c r="BK687" i="2"/>
  <c r="BL686" i="2"/>
  <c r="BK686" i="2"/>
  <c r="BL685" i="2"/>
  <c r="BK685" i="2"/>
  <c r="BL684" i="2"/>
  <c r="BK684" i="2"/>
  <c r="BL683" i="2"/>
  <c r="BK683" i="2"/>
  <c r="BL682" i="2"/>
  <c r="BK682" i="2"/>
  <c r="BL681" i="2"/>
  <c r="BK681" i="2"/>
  <c r="BL680" i="2"/>
  <c r="BK680" i="2"/>
  <c r="BL679" i="2"/>
  <c r="BK679" i="2"/>
  <c r="BL678" i="2"/>
  <c r="BK678" i="2"/>
  <c r="BL677" i="2"/>
  <c r="BK677" i="2"/>
  <c r="BL676" i="2"/>
  <c r="BK676" i="2"/>
  <c r="BL675" i="2"/>
  <c r="BK675" i="2"/>
  <c r="BL674" i="2"/>
  <c r="BK674" i="2"/>
  <c r="BL673" i="2"/>
  <c r="BK673" i="2"/>
  <c r="BL672" i="2"/>
  <c r="BK672" i="2"/>
  <c r="BL671" i="2"/>
  <c r="BK671" i="2"/>
  <c r="BL670" i="2"/>
  <c r="BK670" i="2"/>
  <c r="BL669" i="2"/>
  <c r="BK669" i="2"/>
  <c r="BL668" i="2"/>
  <c r="BK668" i="2"/>
  <c r="BL667" i="2"/>
  <c r="BK667" i="2"/>
  <c r="BL666" i="2"/>
  <c r="BK666" i="2"/>
  <c r="BL665" i="2"/>
  <c r="BK665" i="2"/>
  <c r="BL664" i="2"/>
  <c r="BK664" i="2"/>
  <c r="BL663" i="2"/>
  <c r="BK663" i="2"/>
  <c r="BL662" i="2"/>
  <c r="BK662" i="2"/>
  <c r="BL661" i="2"/>
  <c r="BK661" i="2"/>
  <c r="BL660" i="2"/>
  <c r="BK660" i="2"/>
  <c r="BL659" i="2"/>
  <c r="BK659" i="2"/>
  <c r="BL658" i="2"/>
  <c r="BK658" i="2"/>
  <c r="BL657" i="2"/>
  <c r="BK657" i="2"/>
  <c r="BL656" i="2"/>
  <c r="BK656" i="2"/>
  <c r="BL655" i="2"/>
  <c r="BK655" i="2"/>
  <c r="BL654" i="2"/>
  <c r="BK654" i="2"/>
  <c r="BL653" i="2"/>
  <c r="BK653" i="2"/>
  <c r="BL652" i="2"/>
  <c r="BK652" i="2"/>
  <c r="BL651" i="2"/>
  <c r="BK651" i="2"/>
  <c r="BL650" i="2"/>
  <c r="BK650" i="2"/>
  <c r="BL649" i="2"/>
  <c r="BK649" i="2"/>
  <c r="BL648" i="2"/>
  <c r="BK648" i="2"/>
  <c r="BL647" i="2"/>
  <c r="BK647" i="2"/>
  <c r="BL646" i="2"/>
  <c r="BK646" i="2"/>
  <c r="BL645" i="2"/>
  <c r="BK645" i="2"/>
  <c r="BL644" i="2"/>
  <c r="BK644" i="2"/>
  <c r="BL643" i="2"/>
  <c r="BK643" i="2"/>
  <c r="BL642" i="2"/>
  <c r="BK642" i="2"/>
  <c r="BL641" i="2"/>
  <c r="BK641" i="2"/>
  <c r="BL640" i="2"/>
  <c r="BK640" i="2"/>
  <c r="BL639" i="2"/>
  <c r="BK639" i="2"/>
  <c r="BL638" i="2"/>
  <c r="BK638" i="2"/>
  <c r="BL637" i="2"/>
  <c r="BK637" i="2"/>
  <c r="BL636" i="2"/>
  <c r="BK636" i="2"/>
  <c r="BL635" i="2"/>
  <c r="BK635" i="2"/>
  <c r="BL634" i="2"/>
  <c r="BK634" i="2"/>
  <c r="BL633" i="2"/>
  <c r="BK633" i="2"/>
  <c r="BL632" i="2"/>
  <c r="BK632" i="2"/>
  <c r="BL631" i="2"/>
  <c r="BK631" i="2"/>
  <c r="BL630" i="2"/>
  <c r="BK630" i="2"/>
  <c r="BL629" i="2"/>
  <c r="BK629" i="2"/>
  <c r="BL628" i="2"/>
  <c r="BK628" i="2"/>
  <c r="BL627" i="2"/>
  <c r="BK627" i="2"/>
  <c r="BL626" i="2"/>
  <c r="BK626" i="2"/>
  <c r="BL625" i="2"/>
  <c r="BK625" i="2"/>
  <c r="BL624" i="2"/>
  <c r="BK624" i="2"/>
  <c r="BL623" i="2"/>
  <c r="BK623" i="2"/>
  <c r="BL622" i="2"/>
  <c r="BK622" i="2"/>
  <c r="BL621" i="2"/>
  <c r="BK621" i="2"/>
  <c r="BL620" i="2"/>
  <c r="BK620" i="2"/>
  <c r="BL619" i="2"/>
  <c r="BK619" i="2"/>
  <c r="BL618" i="2"/>
  <c r="BK618" i="2"/>
  <c r="BL617" i="2"/>
  <c r="BK617" i="2"/>
  <c r="BL616" i="2"/>
  <c r="BK616" i="2"/>
  <c r="BL615" i="2"/>
  <c r="BK615" i="2"/>
  <c r="BL614" i="2"/>
  <c r="BK614" i="2"/>
  <c r="BL613" i="2"/>
  <c r="BK613" i="2"/>
  <c r="BL612" i="2"/>
  <c r="BK612" i="2"/>
  <c r="BL611" i="2"/>
  <c r="BK611" i="2"/>
  <c r="BL610" i="2"/>
  <c r="BK610" i="2"/>
  <c r="BL609" i="2"/>
  <c r="BK609" i="2"/>
  <c r="BL608" i="2"/>
  <c r="BK608" i="2"/>
  <c r="BL607" i="2"/>
  <c r="BK607" i="2"/>
  <c r="BL606" i="2"/>
  <c r="BK606" i="2"/>
  <c r="BL605" i="2"/>
  <c r="BK605" i="2"/>
  <c r="BL604" i="2"/>
  <c r="BK604" i="2"/>
  <c r="BL603" i="2"/>
  <c r="BK603" i="2"/>
  <c r="BL602" i="2"/>
  <c r="BK602" i="2"/>
  <c r="BL601" i="2"/>
  <c r="BK601" i="2"/>
  <c r="BL600" i="2"/>
  <c r="BK600" i="2"/>
  <c r="BL599" i="2"/>
  <c r="BK599" i="2"/>
  <c r="BL598" i="2"/>
  <c r="BK598" i="2"/>
  <c r="BL597" i="2"/>
  <c r="BK597" i="2"/>
  <c r="BL596" i="2"/>
  <c r="BK596" i="2"/>
  <c r="BL595" i="2"/>
  <c r="BK595" i="2"/>
  <c r="BL594" i="2"/>
  <c r="BK594" i="2"/>
  <c r="BL593" i="2"/>
  <c r="BK593" i="2"/>
  <c r="BL592" i="2"/>
  <c r="BK592" i="2"/>
  <c r="BL591" i="2"/>
  <c r="BK591" i="2"/>
  <c r="BL590" i="2"/>
  <c r="BK590" i="2"/>
  <c r="BL589" i="2"/>
  <c r="BK589" i="2"/>
  <c r="BL588" i="2"/>
  <c r="BK588" i="2"/>
  <c r="BL587" i="2"/>
  <c r="BK587" i="2"/>
  <c r="BL586" i="2"/>
  <c r="BK586" i="2"/>
  <c r="BL585" i="2"/>
  <c r="BK585" i="2"/>
  <c r="BL584" i="2"/>
  <c r="BK584" i="2"/>
  <c r="BL583" i="2"/>
  <c r="BK583" i="2"/>
  <c r="BL582" i="2"/>
  <c r="BK582" i="2"/>
  <c r="BL581" i="2"/>
  <c r="BK581" i="2"/>
  <c r="BL580" i="2"/>
  <c r="BK580" i="2"/>
  <c r="BL579" i="2"/>
  <c r="BK579" i="2"/>
  <c r="BL578" i="2"/>
  <c r="BK578" i="2"/>
  <c r="BL577" i="2"/>
  <c r="BK577" i="2"/>
  <c r="BL576" i="2"/>
  <c r="BK576" i="2"/>
  <c r="BL575" i="2"/>
  <c r="BK575" i="2"/>
  <c r="BL574" i="2"/>
  <c r="BK574" i="2"/>
  <c r="BL573" i="2"/>
  <c r="BK573" i="2"/>
  <c r="BL572" i="2"/>
  <c r="BK572" i="2"/>
  <c r="BL571" i="2"/>
  <c r="BK571" i="2"/>
  <c r="BL570" i="2"/>
  <c r="BK570" i="2"/>
  <c r="BL569" i="2"/>
  <c r="BK569" i="2"/>
  <c r="BL568" i="2"/>
  <c r="BK568" i="2"/>
  <c r="BL567" i="2"/>
  <c r="BK567" i="2"/>
  <c r="BL566" i="2"/>
  <c r="BK566" i="2"/>
  <c r="BL565" i="2"/>
  <c r="BK565" i="2"/>
  <c r="BL564" i="2"/>
  <c r="BK564" i="2"/>
  <c r="BL563" i="2"/>
  <c r="BK563" i="2"/>
  <c r="BL562" i="2"/>
  <c r="BK562" i="2"/>
  <c r="BL561" i="2"/>
  <c r="BK561" i="2"/>
  <c r="BL560" i="2"/>
  <c r="BK560" i="2"/>
  <c r="BL559" i="2"/>
  <c r="BK559" i="2"/>
  <c r="BL558" i="2"/>
  <c r="BK558" i="2"/>
  <c r="BL557" i="2"/>
  <c r="BK557" i="2"/>
  <c r="BL556" i="2"/>
  <c r="BK556" i="2"/>
  <c r="BL555" i="2"/>
  <c r="BK555" i="2"/>
  <c r="BL554" i="2"/>
  <c r="BK554" i="2"/>
  <c r="BL553" i="2"/>
  <c r="BK553" i="2"/>
  <c r="BL552" i="2"/>
  <c r="BK552" i="2"/>
  <c r="BL551" i="2"/>
  <c r="BK551" i="2"/>
  <c r="BL550" i="2"/>
  <c r="BK550" i="2"/>
  <c r="BL549" i="2"/>
  <c r="BK549" i="2"/>
  <c r="BL548" i="2"/>
  <c r="BK548" i="2"/>
  <c r="BL547" i="2"/>
  <c r="BK547" i="2"/>
  <c r="BL546" i="2"/>
  <c r="BK546" i="2"/>
  <c r="BL545" i="2"/>
  <c r="BK545" i="2"/>
  <c r="BL544" i="2"/>
  <c r="BK544" i="2"/>
  <c r="BL543" i="2"/>
  <c r="BK543" i="2"/>
  <c r="BL542" i="2"/>
  <c r="BK542" i="2"/>
  <c r="BL541" i="2"/>
  <c r="BK541" i="2"/>
  <c r="BL540" i="2"/>
  <c r="BK540" i="2"/>
  <c r="BL539" i="2"/>
  <c r="BK539" i="2"/>
  <c r="BL538" i="2"/>
  <c r="BK538" i="2"/>
  <c r="BL537" i="2"/>
  <c r="BK537" i="2"/>
  <c r="BL536" i="2"/>
  <c r="BK536" i="2"/>
  <c r="BL535" i="2"/>
  <c r="BK535" i="2"/>
  <c r="BL534" i="2"/>
  <c r="BK534" i="2"/>
  <c r="BL533" i="2"/>
  <c r="BK533" i="2"/>
  <c r="BL532" i="2"/>
  <c r="BK532" i="2"/>
  <c r="BL531" i="2"/>
  <c r="BK531" i="2"/>
  <c r="BL530" i="2"/>
  <c r="BK530" i="2"/>
  <c r="BL529" i="2"/>
  <c r="BK529" i="2"/>
  <c r="BL528" i="2"/>
  <c r="BK528" i="2"/>
  <c r="BL527" i="2"/>
  <c r="BK527" i="2"/>
  <c r="BL526" i="2"/>
  <c r="BK526" i="2"/>
  <c r="BL525" i="2"/>
  <c r="BK525" i="2"/>
  <c r="BL524" i="2"/>
  <c r="BK524" i="2"/>
  <c r="BL523" i="2"/>
  <c r="BK523" i="2"/>
  <c r="BL522" i="2"/>
  <c r="BK522" i="2"/>
  <c r="BL521" i="2"/>
  <c r="BK521" i="2"/>
  <c r="BL520" i="2"/>
  <c r="BK520" i="2"/>
  <c r="BL519" i="2"/>
  <c r="BK519" i="2"/>
  <c r="BL518" i="2"/>
  <c r="BK518" i="2"/>
  <c r="BL517" i="2"/>
  <c r="BK517" i="2"/>
  <c r="BL516" i="2"/>
  <c r="BK516" i="2"/>
  <c r="BL515" i="2"/>
  <c r="BK515" i="2"/>
  <c r="BL514" i="2"/>
  <c r="BK514" i="2"/>
  <c r="BL513" i="2"/>
  <c r="BK513" i="2"/>
  <c r="BL512" i="2"/>
  <c r="BK512" i="2"/>
  <c r="BL511" i="2"/>
  <c r="BK511" i="2"/>
  <c r="BL510" i="2"/>
  <c r="BK510" i="2"/>
  <c r="BL509" i="2"/>
  <c r="BK509" i="2"/>
  <c r="BL508" i="2"/>
  <c r="BK508" i="2"/>
  <c r="BL507" i="2"/>
  <c r="BK507" i="2"/>
  <c r="BL506" i="2"/>
  <c r="BK506" i="2"/>
  <c r="BL505" i="2"/>
  <c r="BK505" i="2"/>
  <c r="BL504" i="2"/>
  <c r="BK504" i="2"/>
  <c r="BL503" i="2"/>
  <c r="BK503" i="2"/>
  <c r="BL502" i="2"/>
  <c r="BK502" i="2"/>
  <c r="BL501" i="2"/>
  <c r="BK501" i="2"/>
  <c r="BL500" i="2"/>
  <c r="BK500" i="2"/>
  <c r="BL499" i="2"/>
  <c r="BK499" i="2"/>
  <c r="BL498" i="2"/>
  <c r="BK498" i="2"/>
  <c r="BL497" i="2"/>
  <c r="BK497" i="2"/>
  <c r="BL496" i="2"/>
  <c r="BK496" i="2"/>
  <c r="BL495" i="2"/>
  <c r="BK495" i="2"/>
  <c r="BL494" i="2"/>
  <c r="BK494" i="2"/>
  <c r="BL493" i="2"/>
  <c r="BK493" i="2"/>
  <c r="BL492" i="2"/>
  <c r="BK492" i="2"/>
  <c r="BL491" i="2"/>
  <c r="BK491" i="2"/>
  <c r="BL490" i="2"/>
  <c r="BK490" i="2"/>
  <c r="BL489" i="2"/>
  <c r="BK489" i="2"/>
  <c r="BL488" i="2"/>
  <c r="BK488" i="2"/>
  <c r="BL487" i="2"/>
  <c r="BK487" i="2"/>
  <c r="BL486" i="2"/>
  <c r="BK486" i="2"/>
  <c r="BL485" i="2"/>
  <c r="BK485" i="2"/>
  <c r="BL484" i="2"/>
  <c r="BK484" i="2"/>
  <c r="BL483" i="2"/>
  <c r="BK483" i="2"/>
  <c r="BL482" i="2"/>
  <c r="BK482" i="2"/>
  <c r="BL481" i="2"/>
  <c r="BK481" i="2"/>
  <c r="BL480" i="2"/>
  <c r="BK480" i="2"/>
  <c r="BL479" i="2"/>
  <c r="BK479" i="2"/>
  <c r="BL478" i="2"/>
  <c r="BK478" i="2"/>
  <c r="BL477" i="2"/>
  <c r="BK477" i="2"/>
  <c r="BL476" i="2"/>
  <c r="BK476" i="2"/>
  <c r="BL475" i="2"/>
  <c r="BK475" i="2"/>
  <c r="BL474" i="2"/>
  <c r="BK474" i="2"/>
  <c r="BL473" i="2"/>
  <c r="BK473" i="2"/>
  <c r="BL472" i="2"/>
  <c r="BK472" i="2"/>
  <c r="BL471" i="2"/>
  <c r="BK471" i="2"/>
  <c r="BL470" i="2"/>
  <c r="BK470" i="2"/>
  <c r="BL469" i="2"/>
  <c r="BK469" i="2"/>
  <c r="BL468" i="2"/>
  <c r="BK468" i="2"/>
  <c r="BL467" i="2"/>
  <c r="BK467" i="2"/>
  <c r="BL466" i="2"/>
  <c r="BK466" i="2"/>
  <c r="BL465" i="2"/>
  <c r="BK465" i="2"/>
  <c r="BL464" i="2"/>
  <c r="BK464" i="2"/>
  <c r="BL463" i="2"/>
  <c r="BK463" i="2"/>
  <c r="BL462" i="2"/>
  <c r="BK462" i="2"/>
  <c r="BL461" i="2"/>
  <c r="BK461" i="2"/>
  <c r="BL460" i="2"/>
  <c r="BK460" i="2"/>
  <c r="BL459" i="2"/>
  <c r="BK459" i="2"/>
  <c r="BL458" i="2"/>
  <c r="BK458" i="2"/>
  <c r="BL457" i="2"/>
  <c r="BK457" i="2"/>
  <c r="BL456" i="2"/>
  <c r="BK456" i="2"/>
  <c r="BL455" i="2"/>
  <c r="BK455" i="2"/>
  <c r="BL454" i="2"/>
  <c r="BK454" i="2"/>
  <c r="BL453" i="2"/>
  <c r="BK453" i="2"/>
  <c r="BL452" i="2"/>
  <c r="BK452" i="2"/>
  <c r="BL451" i="2"/>
  <c r="BK451" i="2"/>
  <c r="BL450" i="2"/>
  <c r="BK450" i="2"/>
  <c r="BL449" i="2"/>
  <c r="BK449" i="2"/>
  <c r="BL448" i="2"/>
  <c r="BK448" i="2"/>
  <c r="BL447" i="2"/>
  <c r="BK447" i="2"/>
  <c r="BL446" i="2"/>
  <c r="BK446" i="2"/>
  <c r="BL445" i="2"/>
  <c r="BK445" i="2"/>
  <c r="BL444" i="2"/>
  <c r="BK444" i="2"/>
  <c r="BL443" i="2"/>
  <c r="BK443" i="2"/>
  <c r="BL442" i="2"/>
  <c r="BK442" i="2"/>
  <c r="BL441" i="2"/>
  <c r="BK441" i="2"/>
  <c r="BL440" i="2"/>
  <c r="BK440" i="2"/>
  <c r="BL439" i="2"/>
  <c r="BK439" i="2"/>
  <c r="BL438" i="2"/>
  <c r="BK438" i="2"/>
  <c r="BL437" i="2"/>
  <c r="BK437" i="2"/>
  <c r="BL436" i="2"/>
  <c r="BK436" i="2"/>
  <c r="BL435" i="2"/>
  <c r="BK435" i="2"/>
  <c r="BL434" i="2"/>
  <c r="BK434" i="2"/>
  <c r="BL433" i="2"/>
  <c r="BK433" i="2"/>
  <c r="BL432" i="2"/>
  <c r="BK432" i="2"/>
  <c r="BL431" i="2"/>
  <c r="BK431" i="2"/>
  <c r="BL430" i="2"/>
  <c r="BK430" i="2"/>
  <c r="BL429" i="2"/>
  <c r="BK429" i="2"/>
  <c r="BL428" i="2"/>
  <c r="BK428" i="2"/>
  <c r="BL427" i="2"/>
  <c r="BK427" i="2"/>
  <c r="BL426" i="2"/>
  <c r="BK426" i="2"/>
  <c r="BL425" i="2"/>
  <c r="BK425" i="2"/>
  <c r="BL424" i="2"/>
  <c r="BK424" i="2"/>
  <c r="BL423" i="2"/>
  <c r="BK423" i="2"/>
  <c r="BL422" i="2"/>
  <c r="BK422" i="2"/>
  <c r="BL421" i="2"/>
  <c r="BK421" i="2"/>
  <c r="BL420" i="2"/>
  <c r="BK420" i="2"/>
  <c r="BL419" i="2"/>
  <c r="BK419" i="2"/>
  <c r="BL418" i="2"/>
  <c r="BK418" i="2"/>
  <c r="BL417" i="2"/>
  <c r="BK417" i="2"/>
  <c r="BL416" i="2"/>
  <c r="BK416" i="2"/>
  <c r="BL415" i="2"/>
  <c r="BK415" i="2"/>
  <c r="BL414" i="2"/>
  <c r="BK414" i="2"/>
  <c r="BL413" i="2"/>
  <c r="BK413" i="2"/>
  <c r="BL412" i="2"/>
  <c r="BK412" i="2"/>
  <c r="BL411" i="2"/>
  <c r="BK411" i="2"/>
  <c r="BL410" i="2"/>
  <c r="BK410" i="2"/>
  <c r="BL409" i="2"/>
  <c r="BK409" i="2"/>
  <c r="BL408" i="2"/>
  <c r="BK408" i="2"/>
  <c r="BL407" i="2"/>
  <c r="BK407" i="2"/>
  <c r="BL406" i="2"/>
  <c r="BK406" i="2"/>
  <c r="BL405" i="2"/>
  <c r="BK405" i="2"/>
  <c r="BL404" i="2"/>
  <c r="BK404" i="2"/>
  <c r="BL403" i="2"/>
  <c r="BK403" i="2"/>
  <c r="BL402" i="2"/>
  <c r="BK402" i="2"/>
  <c r="BL401" i="2"/>
  <c r="BK401" i="2"/>
  <c r="BL400" i="2"/>
  <c r="BK400" i="2"/>
  <c r="BL399" i="2"/>
  <c r="BK399" i="2"/>
  <c r="BL398" i="2"/>
  <c r="BK398" i="2"/>
  <c r="BL397" i="2"/>
  <c r="BK397" i="2"/>
  <c r="BL396" i="2"/>
  <c r="BK396" i="2"/>
  <c r="BL395" i="2"/>
  <c r="BK395" i="2"/>
  <c r="BL394" i="2"/>
  <c r="BK394" i="2"/>
  <c r="BL393" i="2"/>
  <c r="BK393" i="2"/>
  <c r="BL392" i="2"/>
  <c r="BK392" i="2"/>
  <c r="BL391" i="2"/>
  <c r="BK391" i="2"/>
  <c r="BL390" i="2"/>
  <c r="BK390" i="2"/>
  <c r="BL389" i="2"/>
  <c r="BK389" i="2"/>
  <c r="BL388" i="2"/>
  <c r="BK388" i="2"/>
  <c r="BL387" i="2"/>
  <c r="BK387" i="2"/>
  <c r="BL386" i="2"/>
  <c r="BK386" i="2"/>
  <c r="BL385" i="2"/>
  <c r="BK385" i="2"/>
  <c r="BL384" i="2"/>
  <c r="BK384" i="2"/>
  <c r="BL383" i="2"/>
  <c r="BK383" i="2"/>
  <c r="BL382" i="2"/>
  <c r="BK382" i="2"/>
  <c r="BL381" i="2"/>
  <c r="BK381" i="2"/>
  <c r="BL380" i="2"/>
  <c r="BK380" i="2"/>
  <c r="BL379" i="2"/>
  <c r="BK379" i="2"/>
  <c r="BL378" i="2"/>
  <c r="BK378" i="2"/>
  <c r="BL377" i="2"/>
  <c r="BK377" i="2"/>
  <c r="BL376" i="2"/>
  <c r="BK376" i="2"/>
  <c r="BL375" i="2"/>
  <c r="BK375" i="2"/>
  <c r="BL374" i="2"/>
  <c r="BK374" i="2"/>
  <c r="BL373" i="2"/>
  <c r="BK373" i="2"/>
  <c r="BL372" i="2"/>
  <c r="BK372" i="2"/>
  <c r="BL371" i="2"/>
  <c r="BK371" i="2"/>
  <c r="BL370" i="2"/>
  <c r="BK370" i="2"/>
  <c r="BL369" i="2"/>
  <c r="BK369" i="2"/>
  <c r="BL368" i="2"/>
  <c r="BK368" i="2"/>
  <c r="BL367" i="2"/>
  <c r="BK367" i="2"/>
  <c r="BL366" i="2"/>
  <c r="BK366" i="2"/>
  <c r="BL365" i="2"/>
  <c r="BK365" i="2"/>
  <c r="BL364" i="2"/>
  <c r="BK364" i="2"/>
  <c r="BL363" i="2"/>
  <c r="BK363" i="2"/>
  <c r="BL362" i="2"/>
  <c r="BK362" i="2"/>
  <c r="BL361" i="2"/>
  <c r="BK361" i="2"/>
  <c r="BL360" i="2"/>
  <c r="BK360" i="2"/>
  <c r="BL359" i="2"/>
  <c r="BK359" i="2"/>
  <c r="BL358" i="2"/>
  <c r="BK358" i="2"/>
  <c r="BL357" i="2"/>
  <c r="BK357" i="2"/>
  <c r="BL356" i="2"/>
  <c r="BK356" i="2"/>
  <c r="BL355" i="2"/>
  <c r="BK355" i="2"/>
  <c r="BL354" i="2"/>
  <c r="BK354" i="2"/>
  <c r="BL353" i="2"/>
  <c r="BK353" i="2"/>
  <c r="BL352" i="2"/>
  <c r="BK352" i="2"/>
  <c r="BL351" i="2"/>
  <c r="BK351" i="2"/>
  <c r="BL350" i="2"/>
  <c r="BK350" i="2"/>
  <c r="BL349" i="2"/>
  <c r="BK349" i="2"/>
  <c r="BL348" i="2"/>
  <c r="BK348" i="2"/>
  <c r="BL347" i="2"/>
  <c r="BK347" i="2"/>
  <c r="BL346" i="2"/>
  <c r="BK346" i="2"/>
  <c r="BL345" i="2"/>
  <c r="BK345" i="2"/>
  <c r="BL344" i="2"/>
  <c r="BK344" i="2"/>
  <c r="BL343" i="2"/>
  <c r="BK343" i="2"/>
  <c r="BL342" i="2"/>
  <c r="BK342" i="2"/>
  <c r="BL341" i="2"/>
  <c r="BK341" i="2"/>
  <c r="BL340" i="2"/>
  <c r="BK340" i="2"/>
  <c r="BL339" i="2"/>
  <c r="BK339" i="2"/>
  <c r="BL338" i="2"/>
  <c r="BK338" i="2"/>
  <c r="BL337" i="2"/>
  <c r="BK337" i="2"/>
  <c r="BL336" i="2"/>
  <c r="BK336" i="2"/>
  <c r="BL335" i="2"/>
  <c r="BK335" i="2"/>
  <c r="BL334" i="2"/>
  <c r="BK334" i="2"/>
  <c r="BL333" i="2"/>
  <c r="BK333" i="2"/>
  <c r="BL332" i="2"/>
  <c r="BK332" i="2"/>
  <c r="BL331" i="2"/>
  <c r="BK331" i="2"/>
  <c r="BL330" i="2"/>
  <c r="BK330" i="2"/>
  <c r="BL329" i="2"/>
  <c r="BK329" i="2"/>
  <c r="BL328" i="2"/>
  <c r="BK328" i="2"/>
  <c r="BL327" i="2"/>
  <c r="BK327" i="2"/>
  <c r="BL326" i="2"/>
  <c r="BK326" i="2"/>
  <c r="BL325" i="2"/>
  <c r="BK325" i="2"/>
  <c r="BL324" i="2"/>
  <c r="BK324" i="2"/>
  <c r="BL323" i="2"/>
  <c r="BK323" i="2"/>
  <c r="BL322" i="2"/>
  <c r="BK322" i="2"/>
  <c r="BL321" i="2"/>
  <c r="BK321" i="2"/>
  <c r="BL320" i="2"/>
  <c r="BK320" i="2"/>
  <c r="BL319" i="2"/>
  <c r="BK319" i="2"/>
  <c r="BL318" i="2"/>
  <c r="BK318" i="2"/>
  <c r="BL317" i="2"/>
  <c r="BK317" i="2"/>
  <c r="BL316" i="2"/>
  <c r="BK316" i="2"/>
  <c r="BL315" i="2"/>
  <c r="BK315" i="2"/>
  <c r="BL314" i="2"/>
  <c r="BK314" i="2"/>
  <c r="BL313" i="2"/>
  <c r="BK313" i="2"/>
  <c r="BL312" i="2"/>
  <c r="BK312" i="2"/>
  <c r="BL311" i="2"/>
  <c r="BK311" i="2"/>
  <c r="BL310" i="2"/>
  <c r="BK310" i="2"/>
  <c r="BL309" i="2"/>
  <c r="BK309" i="2"/>
  <c r="BL308" i="2"/>
  <c r="BK308" i="2"/>
  <c r="BL307" i="2"/>
  <c r="BK307" i="2"/>
  <c r="BL306" i="2"/>
  <c r="BK306" i="2"/>
  <c r="BL305" i="2"/>
  <c r="BK305" i="2"/>
  <c r="BL304" i="2"/>
  <c r="BK304" i="2"/>
  <c r="BL303" i="2"/>
  <c r="BK303" i="2"/>
  <c r="BL302" i="2"/>
  <c r="BK302" i="2"/>
  <c r="BL301" i="2"/>
  <c r="BK301" i="2"/>
  <c r="BL300" i="2"/>
  <c r="BK300" i="2"/>
  <c r="BL299" i="2"/>
  <c r="BK299" i="2"/>
  <c r="BL298" i="2"/>
  <c r="BK298" i="2"/>
  <c r="BL297" i="2"/>
  <c r="BK297" i="2"/>
  <c r="BL296" i="2"/>
  <c r="BK296" i="2"/>
  <c r="BL295" i="2"/>
  <c r="BK295" i="2"/>
  <c r="BL294" i="2"/>
  <c r="BK294" i="2"/>
  <c r="BL293" i="2"/>
  <c r="BK293" i="2"/>
  <c r="BL292" i="2"/>
  <c r="BK292" i="2"/>
  <c r="BL291" i="2"/>
  <c r="BK291" i="2"/>
  <c r="BL290" i="2"/>
  <c r="BK290" i="2"/>
  <c r="BL289" i="2"/>
  <c r="BK289" i="2"/>
  <c r="BL288" i="2"/>
  <c r="BK288" i="2"/>
  <c r="BL287" i="2"/>
  <c r="BK287" i="2"/>
  <c r="BL286" i="2"/>
  <c r="BK286" i="2"/>
  <c r="BL285" i="2"/>
  <c r="BK285" i="2"/>
  <c r="BL284" i="2"/>
  <c r="BK284" i="2"/>
  <c r="BL283" i="2"/>
  <c r="BK283" i="2"/>
  <c r="BL282" i="2"/>
  <c r="BK282" i="2"/>
  <c r="BL281" i="2"/>
  <c r="BK281" i="2"/>
  <c r="BL280" i="2"/>
  <c r="BK280" i="2"/>
  <c r="BL279" i="2"/>
  <c r="BK279" i="2"/>
  <c r="BL278" i="2"/>
  <c r="BK278" i="2"/>
  <c r="BL277" i="2"/>
  <c r="BK277" i="2"/>
  <c r="BL276" i="2"/>
  <c r="BK276" i="2"/>
  <c r="BL275" i="2"/>
  <c r="BK275" i="2"/>
  <c r="BL274" i="2"/>
  <c r="BK274" i="2"/>
  <c r="BL273" i="2"/>
  <c r="BK273" i="2"/>
  <c r="BL272" i="2"/>
  <c r="BK272" i="2"/>
  <c r="BL271" i="2"/>
  <c r="BK271" i="2"/>
  <c r="BL270" i="2"/>
  <c r="BK270" i="2"/>
  <c r="BL269" i="2"/>
  <c r="BK269" i="2"/>
  <c r="BL268" i="2"/>
  <c r="BK268" i="2"/>
  <c r="BL267" i="2"/>
  <c r="BK267" i="2"/>
  <c r="BL266" i="2"/>
  <c r="BK266" i="2"/>
  <c r="BL265" i="2"/>
  <c r="BK265" i="2"/>
  <c r="BL264" i="2"/>
  <c r="BK264" i="2"/>
  <c r="BL263" i="2"/>
  <c r="BK263" i="2"/>
  <c r="BL262" i="2"/>
  <c r="BK262" i="2"/>
  <c r="BL261" i="2"/>
  <c r="BK261" i="2"/>
  <c r="BL260" i="2"/>
  <c r="BK260" i="2"/>
  <c r="BL259" i="2"/>
  <c r="BK259" i="2"/>
  <c r="BL258" i="2"/>
  <c r="BK258" i="2"/>
  <c r="BL257" i="2"/>
  <c r="BK257" i="2"/>
  <c r="BL256" i="2"/>
  <c r="BK256" i="2"/>
  <c r="BL255" i="2"/>
  <c r="BK255" i="2"/>
  <c r="BL254" i="2"/>
  <c r="BK254" i="2"/>
  <c r="BL253" i="2"/>
  <c r="BK253" i="2"/>
  <c r="BL252" i="2"/>
  <c r="BK252" i="2"/>
  <c r="BL251" i="2"/>
  <c r="BK251" i="2"/>
  <c r="BL250" i="2"/>
  <c r="BK250" i="2"/>
  <c r="BL249" i="2"/>
  <c r="BK249" i="2"/>
  <c r="BL248" i="2"/>
  <c r="BK248" i="2"/>
  <c r="BL247" i="2"/>
  <c r="BK247" i="2"/>
  <c r="BL246" i="2"/>
  <c r="BK246" i="2"/>
  <c r="BL245" i="2"/>
  <c r="BK245" i="2"/>
  <c r="BL244" i="2"/>
  <c r="BK244" i="2"/>
  <c r="BL243" i="2"/>
  <c r="BK243" i="2"/>
  <c r="BL242" i="2"/>
  <c r="BK242" i="2"/>
  <c r="BL241" i="2"/>
  <c r="BK241" i="2"/>
  <c r="BL240" i="2"/>
  <c r="BK240" i="2"/>
  <c r="BL239" i="2"/>
  <c r="BK239" i="2"/>
  <c r="BL238" i="2"/>
  <c r="BK238" i="2"/>
  <c r="BL237" i="2"/>
  <c r="BK237" i="2"/>
  <c r="BL236" i="2"/>
  <c r="BK236" i="2"/>
  <c r="BL235" i="2"/>
  <c r="BK235" i="2"/>
  <c r="BL234" i="2"/>
  <c r="BK234" i="2"/>
  <c r="BL233" i="2"/>
  <c r="BK233" i="2"/>
  <c r="BL232" i="2"/>
  <c r="BK232" i="2"/>
  <c r="BL231" i="2"/>
  <c r="BK231" i="2"/>
  <c r="BL230" i="2"/>
  <c r="BK230" i="2"/>
  <c r="BL229" i="2"/>
  <c r="BK229" i="2"/>
  <c r="BL228" i="2"/>
  <c r="BK228" i="2"/>
  <c r="BL227" i="2"/>
  <c r="BK227" i="2"/>
  <c r="BL226" i="2"/>
  <c r="BK226" i="2"/>
  <c r="BL225" i="2"/>
  <c r="BK225" i="2"/>
  <c r="BL224" i="2"/>
  <c r="BK224" i="2"/>
  <c r="BL223" i="2"/>
  <c r="BK223" i="2"/>
  <c r="BL222" i="2"/>
  <c r="BK222" i="2"/>
  <c r="BL221" i="2"/>
  <c r="BK221" i="2"/>
  <c r="BL220" i="2"/>
  <c r="BK220" i="2"/>
  <c r="BL219" i="2"/>
  <c r="BK219" i="2"/>
  <c r="BL218" i="2"/>
  <c r="BK218" i="2"/>
  <c r="BL217" i="2"/>
  <c r="BK217" i="2"/>
  <c r="BL216" i="2"/>
  <c r="BK216" i="2"/>
  <c r="BL215" i="2"/>
  <c r="BK215" i="2"/>
  <c r="BL214" i="2"/>
  <c r="BK214" i="2"/>
  <c r="BL213" i="2"/>
  <c r="BK213" i="2"/>
  <c r="BL212" i="2"/>
  <c r="BK212" i="2"/>
  <c r="BL211" i="2"/>
  <c r="BK211" i="2"/>
  <c r="BL210" i="2"/>
  <c r="BK210" i="2"/>
  <c r="BL209" i="2"/>
  <c r="BK209" i="2"/>
  <c r="BL208" i="2"/>
  <c r="BK208" i="2"/>
  <c r="BL207" i="2"/>
  <c r="BK207" i="2"/>
  <c r="BL206" i="2"/>
  <c r="BK206" i="2"/>
  <c r="BL205" i="2"/>
  <c r="BK205" i="2"/>
  <c r="BL204" i="2"/>
  <c r="BK204" i="2"/>
  <c r="BL203" i="2"/>
  <c r="BK203" i="2"/>
  <c r="BL202" i="2"/>
  <c r="BK202" i="2"/>
  <c r="BL201" i="2"/>
  <c r="BK201" i="2"/>
  <c r="BL200" i="2"/>
  <c r="BK200" i="2"/>
  <c r="BL199" i="2"/>
  <c r="BK199" i="2"/>
  <c r="BL198" i="2"/>
  <c r="BK198" i="2"/>
  <c r="BL197" i="2"/>
  <c r="BK197" i="2"/>
  <c r="BL196" i="2"/>
  <c r="BK196" i="2"/>
  <c r="BL195" i="2"/>
  <c r="BK195" i="2"/>
  <c r="BL194" i="2"/>
  <c r="BK194" i="2"/>
  <c r="BL193" i="2"/>
  <c r="BK193" i="2"/>
  <c r="BL192" i="2"/>
  <c r="BK192" i="2"/>
  <c r="BL191" i="2"/>
  <c r="BK191" i="2"/>
  <c r="BL190" i="2"/>
  <c r="BK190" i="2"/>
  <c r="BL189" i="2"/>
  <c r="BK189" i="2"/>
  <c r="BL188" i="2"/>
  <c r="BK188" i="2"/>
  <c r="BL187" i="2"/>
  <c r="BK187" i="2"/>
  <c r="BL186" i="2"/>
  <c r="BK186" i="2"/>
  <c r="BL185" i="2"/>
  <c r="BK185" i="2"/>
  <c r="BL184" i="2"/>
  <c r="BK184" i="2"/>
  <c r="BL183" i="2"/>
  <c r="BK183" i="2"/>
  <c r="BL182" i="2"/>
  <c r="BK182" i="2"/>
  <c r="BL181" i="2"/>
  <c r="BK181" i="2"/>
  <c r="BL180" i="2"/>
  <c r="BK180" i="2"/>
  <c r="BL179" i="2"/>
  <c r="BK179" i="2"/>
  <c r="BL178" i="2"/>
  <c r="BK178" i="2"/>
  <c r="BL177" i="2"/>
  <c r="BK177" i="2"/>
  <c r="BL176" i="2"/>
  <c r="BK176" i="2"/>
  <c r="BL175" i="2"/>
  <c r="BK175" i="2"/>
  <c r="BL174" i="2"/>
  <c r="BK174" i="2"/>
  <c r="BL173" i="2"/>
  <c r="BK173" i="2"/>
  <c r="BL172" i="2"/>
  <c r="BK172" i="2"/>
  <c r="BL171" i="2"/>
  <c r="BK171" i="2"/>
  <c r="BL170" i="2"/>
  <c r="BK170" i="2"/>
  <c r="BL169" i="2"/>
  <c r="BK169" i="2"/>
  <c r="BL168" i="2"/>
  <c r="BK168" i="2"/>
  <c r="BL167" i="2"/>
  <c r="BK167" i="2"/>
  <c r="BL166" i="2"/>
  <c r="BK166" i="2"/>
  <c r="BL165" i="2"/>
  <c r="BK165" i="2"/>
  <c r="BL164" i="2"/>
  <c r="BK164" i="2"/>
  <c r="BL163" i="2"/>
  <c r="BK163" i="2"/>
  <c r="BL162" i="2"/>
  <c r="BK162" i="2"/>
  <c r="BL161" i="2"/>
  <c r="BK161" i="2"/>
  <c r="BL160" i="2"/>
  <c r="BK160" i="2"/>
  <c r="BL159" i="2"/>
  <c r="BK159" i="2"/>
  <c r="BL158" i="2"/>
  <c r="BK158" i="2"/>
  <c r="BL157" i="2"/>
  <c r="BK157" i="2"/>
  <c r="BL156" i="2"/>
  <c r="BK156" i="2"/>
  <c r="BL155" i="2"/>
  <c r="BK155" i="2"/>
  <c r="BL154" i="2"/>
  <c r="BK154" i="2"/>
  <c r="BL153" i="2"/>
  <c r="BK153" i="2"/>
  <c r="BL152" i="2"/>
  <c r="BK152" i="2"/>
  <c r="BL151" i="2"/>
  <c r="BK151" i="2"/>
  <c r="BL150" i="2"/>
  <c r="BK150" i="2"/>
  <c r="BL149" i="2"/>
  <c r="BK149" i="2"/>
  <c r="BL148" i="2"/>
  <c r="BK148" i="2"/>
  <c r="BL147" i="2"/>
  <c r="BK147" i="2"/>
  <c r="BL146" i="2"/>
  <c r="BK146" i="2"/>
  <c r="BL145" i="2"/>
  <c r="BK145" i="2"/>
  <c r="BL144" i="2"/>
  <c r="BK144" i="2"/>
  <c r="BL143" i="2"/>
  <c r="BK143" i="2"/>
  <c r="BL142" i="2"/>
  <c r="BK142" i="2"/>
  <c r="BL141" i="2"/>
  <c r="BK141" i="2"/>
  <c r="BL140" i="2"/>
  <c r="BK140" i="2"/>
  <c r="BL139" i="2"/>
  <c r="BK139" i="2"/>
  <c r="BL138" i="2"/>
  <c r="BK138" i="2"/>
  <c r="BL137" i="2"/>
  <c r="BK137" i="2"/>
  <c r="BL136" i="2"/>
  <c r="BK136" i="2"/>
  <c r="BL135" i="2"/>
  <c r="BK135" i="2"/>
  <c r="BL134" i="2"/>
  <c r="BK134" i="2"/>
  <c r="BL133" i="2"/>
  <c r="BK133" i="2"/>
  <c r="BL132" i="2"/>
  <c r="BK132" i="2"/>
  <c r="BL131" i="2"/>
  <c r="BK131" i="2"/>
  <c r="BL130" i="2"/>
  <c r="BK130" i="2"/>
  <c r="BL129" i="2"/>
  <c r="BK129" i="2"/>
  <c r="BL128" i="2"/>
  <c r="BK128" i="2"/>
  <c r="BL127" i="2"/>
  <c r="BK127" i="2"/>
  <c r="BL126" i="2"/>
  <c r="BK126" i="2"/>
  <c r="BL125" i="2"/>
  <c r="BK125" i="2"/>
  <c r="BL124" i="2"/>
  <c r="BK124" i="2"/>
  <c r="BL123" i="2"/>
  <c r="BK123" i="2"/>
  <c r="BL122" i="2"/>
  <c r="BK122" i="2"/>
  <c r="BL121" i="2"/>
  <c r="BK121" i="2"/>
  <c r="BL120" i="2"/>
  <c r="BK120" i="2"/>
  <c r="BL119" i="2"/>
  <c r="BK119" i="2"/>
  <c r="BL118" i="2"/>
  <c r="BK118" i="2"/>
  <c r="BL117" i="2"/>
  <c r="BK117" i="2"/>
  <c r="BL116" i="2"/>
  <c r="BK116" i="2"/>
  <c r="BL115" i="2"/>
  <c r="BK115" i="2"/>
  <c r="BL114" i="2"/>
  <c r="BK114" i="2"/>
  <c r="BL113" i="2"/>
  <c r="BK113" i="2"/>
  <c r="BL112" i="2"/>
  <c r="BK112" i="2"/>
  <c r="BL111" i="2"/>
  <c r="BK111" i="2"/>
  <c r="BL110" i="2"/>
  <c r="BK110" i="2"/>
  <c r="BL109" i="2"/>
  <c r="BK109" i="2"/>
  <c r="BL108" i="2"/>
  <c r="BK108" i="2"/>
  <c r="BL107" i="2"/>
  <c r="BK107" i="2"/>
  <c r="BL106" i="2"/>
  <c r="BK106" i="2"/>
  <c r="BL105" i="2"/>
  <c r="BK105" i="2"/>
  <c r="BL104" i="2"/>
  <c r="BK104" i="2"/>
  <c r="BL103" i="2"/>
  <c r="BK103" i="2"/>
  <c r="BL102" i="2"/>
  <c r="BK102" i="2"/>
  <c r="BL101" i="2"/>
  <c r="BK101" i="2"/>
  <c r="BL100" i="2"/>
  <c r="BK100" i="2"/>
  <c r="BL99" i="2"/>
  <c r="BK99" i="2"/>
  <c r="BL98" i="2"/>
  <c r="BK98" i="2"/>
  <c r="BL97" i="2"/>
  <c r="BK97" i="2"/>
  <c r="BL96" i="2"/>
  <c r="BK96" i="2"/>
  <c r="BL95" i="2"/>
  <c r="BK95" i="2"/>
  <c r="BL94" i="2"/>
  <c r="BK94" i="2"/>
  <c r="BL93" i="2"/>
  <c r="BK93" i="2"/>
  <c r="BL92" i="2"/>
  <c r="BK92" i="2"/>
  <c r="BL91" i="2"/>
  <c r="BK91" i="2"/>
  <c r="BL90" i="2"/>
  <c r="BK90" i="2"/>
  <c r="BL89" i="2"/>
  <c r="BK89" i="2"/>
  <c r="BL88" i="2"/>
  <c r="BK88" i="2"/>
  <c r="BL87" i="2"/>
  <c r="BK87" i="2"/>
  <c r="BL86" i="2"/>
  <c r="BK86" i="2"/>
  <c r="BL85" i="2"/>
  <c r="BK85" i="2"/>
  <c r="BL84" i="2"/>
  <c r="BK84" i="2"/>
  <c r="BL83" i="2"/>
  <c r="BK83" i="2"/>
  <c r="BL82" i="2"/>
  <c r="BK82" i="2"/>
  <c r="BL81" i="2"/>
  <c r="BK81" i="2"/>
  <c r="BL80" i="2"/>
  <c r="BK80" i="2"/>
  <c r="BL79" i="2"/>
  <c r="BK79" i="2"/>
  <c r="BL78" i="2"/>
  <c r="BK78" i="2"/>
  <c r="BL77" i="2"/>
  <c r="BK77" i="2"/>
  <c r="BL76" i="2"/>
  <c r="BK76" i="2"/>
  <c r="BL75" i="2"/>
  <c r="BK75" i="2"/>
  <c r="BL74" i="2"/>
  <c r="BK74" i="2"/>
  <c r="BL73" i="2"/>
  <c r="BK73" i="2"/>
  <c r="BL72" i="2"/>
  <c r="BK72" i="2"/>
  <c r="BL71" i="2"/>
  <c r="BK71" i="2"/>
  <c r="BL70" i="2"/>
  <c r="BK70" i="2"/>
  <c r="BL69" i="2"/>
  <c r="BK69" i="2"/>
  <c r="BL68" i="2"/>
  <c r="BK68" i="2"/>
  <c r="BL67" i="2"/>
  <c r="BK67" i="2"/>
  <c r="BL66" i="2"/>
  <c r="BK66" i="2"/>
  <c r="BL65" i="2"/>
  <c r="BK65" i="2"/>
  <c r="BL64" i="2"/>
  <c r="BK64" i="2"/>
  <c r="BL63" i="2"/>
  <c r="BK63" i="2"/>
  <c r="BL62" i="2"/>
  <c r="BK62" i="2"/>
  <c r="BL61" i="2"/>
  <c r="BK61" i="2"/>
  <c r="BL60" i="2"/>
  <c r="BK60" i="2"/>
  <c r="BL59" i="2"/>
  <c r="BK59" i="2"/>
  <c r="BL58" i="2"/>
  <c r="BK58" i="2"/>
  <c r="BL57" i="2"/>
  <c r="BK57" i="2"/>
  <c r="BL56" i="2"/>
  <c r="BK56" i="2"/>
  <c r="BL55" i="2"/>
  <c r="BK55" i="2"/>
  <c r="BL54" i="2"/>
  <c r="BK54" i="2"/>
  <c r="BL53" i="2"/>
  <c r="BK53" i="2"/>
  <c r="BL52" i="2"/>
  <c r="BK52" i="2"/>
  <c r="BL51" i="2"/>
  <c r="BK51" i="2"/>
  <c r="BL50" i="2"/>
  <c r="BK50" i="2"/>
  <c r="BL49" i="2"/>
  <c r="BK49" i="2"/>
  <c r="BL48" i="2"/>
  <c r="BK48" i="2"/>
  <c r="BL47" i="2"/>
  <c r="BK47" i="2"/>
  <c r="BL46" i="2"/>
  <c r="BK46" i="2"/>
  <c r="BL45" i="2"/>
  <c r="BK45" i="2"/>
  <c r="BL44" i="2"/>
  <c r="BK44" i="2"/>
  <c r="BL43" i="2"/>
  <c r="BK43" i="2"/>
  <c r="BL42" i="2"/>
  <c r="BK42" i="2"/>
  <c r="BL41" i="2"/>
  <c r="BK41" i="2"/>
  <c r="BL40" i="2"/>
  <c r="BK40" i="2"/>
  <c r="BL39" i="2"/>
  <c r="BK39" i="2"/>
  <c r="BL38" i="2"/>
  <c r="BK38" i="2"/>
  <c r="BL37" i="2"/>
  <c r="BK37" i="2"/>
  <c r="BL36" i="2"/>
  <c r="BK36" i="2"/>
  <c r="BL35" i="2"/>
  <c r="BK35" i="2"/>
  <c r="BL34" i="2"/>
  <c r="BK34" i="2"/>
  <c r="BL33" i="2"/>
  <c r="BK33" i="2"/>
  <c r="BL32" i="2"/>
  <c r="BK32" i="2"/>
  <c r="BL31" i="2"/>
  <c r="BK31" i="2"/>
  <c r="BL30" i="2"/>
  <c r="BK30" i="2"/>
  <c r="BL29" i="2"/>
  <c r="BK29" i="2"/>
  <c r="BL28" i="2"/>
  <c r="BK28" i="2"/>
  <c r="BL27" i="2"/>
  <c r="BK27" i="2"/>
  <c r="BL26" i="2"/>
  <c r="BK26" i="2"/>
  <c r="BL25" i="2"/>
  <c r="BK25" i="2"/>
  <c r="BL24" i="2"/>
  <c r="BK24" i="2"/>
  <c r="BL23" i="2"/>
  <c r="BK23" i="2"/>
  <c r="BL22" i="2"/>
  <c r="BK22" i="2"/>
  <c r="BL21" i="2"/>
  <c r="BK21" i="2"/>
  <c r="BL20" i="2"/>
  <c r="BK20" i="2"/>
  <c r="BL19" i="2"/>
  <c r="BK19" i="2"/>
  <c r="BL18" i="2"/>
  <c r="BK18" i="2"/>
  <c r="BL17" i="2"/>
  <c r="BK17" i="2"/>
  <c r="BL16" i="2"/>
  <c r="BK16" i="2"/>
  <c r="BL15" i="2"/>
  <c r="BK15" i="2"/>
  <c r="BL14" i="2"/>
  <c r="BK14" i="2"/>
  <c r="BL13" i="2"/>
  <c r="BK13" i="2"/>
  <c r="BL12" i="2"/>
  <c r="BK12" i="2"/>
  <c r="BL11" i="2"/>
  <c r="BK11" i="2"/>
  <c r="BL10" i="2"/>
  <c r="BK10" i="2"/>
  <c r="BL9" i="2"/>
  <c r="BK9" i="2"/>
  <c r="BL8" i="2"/>
  <c r="BK8" i="2"/>
  <c r="BL7" i="2"/>
  <c r="BK7" i="2"/>
  <c r="BL6" i="2"/>
  <c r="BK6" i="2"/>
  <c r="BL5" i="2"/>
  <c r="BK5" i="2"/>
  <c r="H10" i="2"/>
  <c r="A49" i="2"/>
  <c r="H5" i="2"/>
  <c r="D7" i="2"/>
  <c r="H17" i="2"/>
  <c r="D21" i="2"/>
  <c r="L5" i="5"/>
  <c r="AO7" i="2"/>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6" i="2"/>
  <c r="B54" i="2"/>
  <c r="C54" i="2"/>
  <c r="D54" i="2"/>
  <c r="E54" i="2"/>
  <c r="AU26" i="2"/>
  <c r="AU30" i="2"/>
  <c r="AU46" i="2"/>
  <c r="AU9" i="2"/>
  <c r="AU7" i="2"/>
  <c r="AU8" i="2"/>
  <c r="AU10" i="2"/>
  <c r="AU11" i="2"/>
  <c r="AU12" i="2"/>
  <c r="AU13" i="2"/>
  <c r="AU14" i="2"/>
  <c r="AU15" i="2"/>
  <c r="AU16" i="2"/>
  <c r="AU17" i="2"/>
  <c r="AU18" i="2"/>
  <c r="AU19" i="2"/>
  <c r="AU20" i="2"/>
  <c r="AU21" i="2"/>
  <c r="AU22" i="2"/>
  <c r="AU23" i="2"/>
  <c r="AU24" i="2"/>
  <c r="AU25" i="2"/>
  <c r="AU27" i="2"/>
  <c r="AU28" i="2"/>
  <c r="AU29" i="2"/>
  <c r="AU31" i="2"/>
  <c r="AU32" i="2"/>
  <c r="AU33" i="2"/>
  <c r="AU34" i="2"/>
  <c r="AU35" i="2"/>
  <c r="AU36" i="2"/>
  <c r="AU37" i="2"/>
  <c r="AU38" i="2"/>
  <c r="AU39" i="2"/>
  <c r="AU40" i="2"/>
  <c r="AU41" i="2"/>
  <c r="AU42" i="2"/>
  <c r="AU43" i="2"/>
  <c r="AU44" i="2"/>
  <c r="AU45"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6" i="2"/>
  <c r="P28" i="5"/>
  <c r="Q28" i="5"/>
  <c r="R28" i="5"/>
  <c r="V24" i="5"/>
  <c r="S28" i="5"/>
  <c r="U28" i="5"/>
  <c r="P29" i="5"/>
  <c r="Q29" i="5"/>
  <c r="R29" i="5"/>
  <c r="S29" i="5"/>
  <c r="U29" i="5"/>
  <c r="P30" i="5"/>
  <c r="Q30" i="5"/>
  <c r="R30" i="5"/>
  <c r="S30" i="5"/>
  <c r="U30" i="5"/>
  <c r="P31" i="5"/>
  <c r="Q31" i="5"/>
  <c r="R31" i="5"/>
  <c r="S31" i="5"/>
  <c r="U31" i="5"/>
  <c r="P32" i="5"/>
  <c r="Q32" i="5"/>
  <c r="R32" i="5"/>
  <c r="S32" i="5"/>
  <c r="U32" i="5"/>
  <c r="P33" i="5"/>
  <c r="Q33" i="5"/>
  <c r="R33" i="5"/>
  <c r="S33" i="5"/>
  <c r="U33" i="5"/>
  <c r="P34" i="5"/>
  <c r="Q34" i="5"/>
  <c r="R34" i="5"/>
  <c r="S34" i="5"/>
  <c r="U34" i="5"/>
  <c r="P35" i="5"/>
  <c r="Q35" i="5"/>
  <c r="R35" i="5"/>
  <c r="S35" i="5"/>
  <c r="U35" i="5"/>
  <c r="P36" i="5"/>
  <c r="Q36" i="5"/>
  <c r="R36" i="5"/>
  <c r="S36" i="5"/>
  <c r="U36" i="5"/>
  <c r="P37" i="5"/>
  <c r="Q37" i="5"/>
  <c r="R37" i="5"/>
  <c r="S37" i="5"/>
  <c r="U37" i="5"/>
  <c r="P38" i="5"/>
  <c r="Q38" i="5"/>
  <c r="R38" i="5"/>
  <c r="S38" i="5"/>
  <c r="U38" i="5"/>
  <c r="P39" i="5"/>
  <c r="Q39" i="5"/>
  <c r="R39" i="5"/>
  <c r="S39" i="5"/>
  <c r="U39" i="5"/>
  <c r="P40" i="5"/>
  <c r="Q40" i="5"/>
  <c r="R40" i="5"/>
  <c r="S40" i="5"/>
  <c r="U40" i="5"/>
  <c r="P41" i="5"/>
  <c r="Q41" i="5"/>
  <c r="R41" i="5"/>
  <c r="S41" i="5"/>
  <c r="U41" i="5"/>
  <c r="P42" i="5"/>
  <c r="Q42" i="5"/>
  <c r="R42" i="5"/>
  <c r="S42" i="5"/>
  <c r="U42" i="5"/>
  <c r="P43" i="5"/>
  <c r="Q43" i="5"/>
  <c r="R43" i="5"/>
  <c r="S43" i="5"/>
  <c r="U43" i="5"/>
  <c r="P44" i="5"/>
  <c r="Q44" i="5"/>
  <c r="R44" i="5"/>
  <c r="S44" i="5"/>
  <c r="U44" i="5"/>
  <c r="P45" i="5"/>
  <c r="Q45" i="5"/>
  <c r="R45" i="5"/>
  <c r="S45" i="5"/>
  <c r="U45" i="5"/>
  <c r="P46" i="5"/>
  <c r="Q46" i="5"/>
  <c r="R46" i="5"/>
  <c r="S46" i="5"/>
  <c r="U46" i="5"/>
  <c r="P47" i="5"/>
  <c r="Q47" i="5"/>
  <c r="R47" i="5"/>
  <c r="S47" i="5"/>
  <c r="U47" i="5"/>
  <c r="P48" i="5"/>
  <c r="Q48" i="5"/>
  <c r="R48" i="5"/>
  <c r="S48" i="5"/>
  <c r="U48" i="5"/>
  <c r="P49" i="5"/>
  <c r="Q49" i="5"/>
  <c r="R49" i="5"/>
  <c r="S49" i="5"/>
  <c r="U49" i="5"/>
  <c r="P50" i="5"/>
  <c r="Q50" i="5"/>
  <c r="R50" i="5"/>
  <c r="S50" i="5"/>
  <c r="U50" i="5"/>
  <c r="P51" i="5"/>
  <c r="Q51" i="5"/>
  <c r="R51" i="5"/>
  <c r="S51" i="5"/>
  <c r="U51" i="5"/>
  <c r="P52" i="5"/>
  <c r="Q52" i="5"/>
  <c r="R52" i="5"/>
  <c r="S52" i="5"/>
  <c r="U52" i="5"/>
  <c r="P53" i="5"/>
  <c r="Q53" i="5"/>
  <c r="R53" i="5"/>
  <c r="S53" i="5"/>
  <c r="U53" i="5"/>
  <c r="P54" i="5"/>
  <c r="Q54" i="5"/>
  <c r="R54" i="5"/>
  <c r="S54" i="5"/>
  <c r="U54" i="5"/>
  <c r="P55" i="5"/>
  <c r="Q55" i="5"/>
  <c r="R55" i="5"/>
  <c r="S55" i="5"/>
  <c r="U55" i="5"/>
  <c r="P56" i="5"/>
  <c r="Q56" i="5"/>
  <c r="R56" i="5"/>
  <c r="S56" i="5"/>
  <c r="U56" i="5"/>
  <c r="P57" i="5"/>
  <c r="Q57" i="5"/>
  <c r="R57" i="5"/>
  <c r="S57" i="5"/>
  <c r="U57" i="5"/>
  <c r="P58" i="5"/>
  <c r="Q58" i="5"/>
  <c r="R58" i="5"/>
  <c r="S58" i="5"/>
  <c r="U58" i="5"/>
  <c r="P59" i="5"/>
  <c r="Q59" i="5"/>
  <c r="R59" i="5"/>
  <c r="S59" i="5"/>
  <c r="U59" i="5"/>
  <c r="P60" i="5"/>
  <c r="Q60" i="5"/>
  <c r="R60" i="5"/>
  <c r="S60" i="5"/>
  <c r="U60" i="5"/>
  <c r="P61" i="5"/>
  <c r="Q61" i="5"/>
  <c r="R61" i="5"/>
  <c r="S61" i="5"/>
  <c r="U61" i="5"/>
  <c r="P62" i="5"/>
  <c r="Q62" i="5"/>
  <c r="R62" i="5"/>
  <c r="S62" i="5"/>
  <c r="U62" i="5"/>
  <c r="P63" i="5"/>
  <c r="Q63" i="5"/>
  <c r="R63" i="5"/>
  <c r="S63" i="5"/>
  <c r="U63" i="5"/>
  <c r="P64" i="5"/>
  <c r="Q64" i="5"/>
  <c r="R64" i="5"/>
  <c r="S64" i="5"/>
  <c r="U64" i="5"/>
  <c r="P65" i="5"/>
  <c r="Q65" i="5"/>
  <c r="R65" i="5"/>
  <c r="S65" i="5"/>
  <c r="U65" i="5"/>
  <c r="P66" i="5"/>
  <c r="Q66" i="5"/>
  <c r="R66" i="5"/>
  <c r="S66" i="5"/>
  <c r="U66" i="5"/>
  <c r="P67" i="5"/>
  <c r="Q67" i="5"/>
  <c r="R67" i="5"/>
  <c r="S67" i="5"/>
  <c r="U67" i="5"/>
  <c r="P68" i="5"/>
  <c r="Q68" i="5"/>
  <c r="R68" i="5"/>
  <c r="S68" i="5"/>
  <c r="U68" i="5"/>
  <c r="P69" i="5"/>
  <c r="Q69" i="5"/>
  <c r="R69" i="5"/>
  <c r="S69" i="5"/>
  <c r="U69" i="5"/>
  <c r="P70" i="5"/>
  <c r="Q70" i="5"/>
  <c r="R70" i="5"/>
  <c r="S70" i="5"/>
  <c r="U70" i="5"/>
  <c r="P71" i="5"/>
  <c r="Q71" i="5"/>
  <c r="R71" i="5"/>
  <c r="S71" i="5"/>
  <c r="U71" i="5"/>
  <c r="P72" i="5"/>
  <c r="Q72" i="5"/>
  <c r="R72" i="5"/>
  <c r="S72" i="5"/>
  <c r="U72" i="5"/>
  <c r="P73" i="5"/>
  <c r="Q73" i="5"/>
  <c r="R73" i="5"/>
  <c r="S73" i="5"/>
  <c r="U73" i="5"/>
  <c r="P74" i="5"/>
  <c r="Q74" i="5"/>
  <c r="R74" i="5"/>
  <c r="S74" i="5"/>
  <c r="U74" i="5"/>
  <c r="P75" i="5"/>
  <c r="Q75" i="5"/>
  <c r="R75" i="5"/>
  <c r="S75" i="5"/>
  <c r="U75" i="5"/>
  <c r="P76" i="5"/>
  <c r="Q76" i="5"/>
  <c r="R76" i="5"/>
  <c r="S76" i="5"/>
  <c r="U76" i="5"/>
  <c r="P77" i="5"/>
  <c r="Q77" i="5"/>
  <c r="R77" i="5"/>
  <c r="S77" i="5"/>
  <c r="U77" i="5"/>
  <c r="P78" i="5"/>
  <c r="Q78" i="5"/>
  <c r="R78" i="5"/>
  <c r="S78" i="5"/>
  <c r="U78" i="5"/>
  <c r="P79" i="5"/>
  <c r="Q79" i="5"/>
  <c r="R79" i="5"/>
  <c r="S79" i="5"/>
  <c r="U79" i="5"/>
  <c r="P80" i="5"/>
  <c r="Q80" i="5"/>
  <c r="R80" i="5"/>
  <c r="S80" i="5"/>
  <c r="U80" i="5"/>
  <c r="P81" i="5"/>
  <c r="Q81" i="5"/>
  <c r="R81" i="5"/>
  <c r="S81" i="5"/>
  <c r="U81" i="5"/>
  <c r="P82" i="5"/>
  <c r="Q82" i="5"/>
  <c r="R82" i="5"/>
  <c r="S82" i="5"/>
  <c r="U82" i="5"/>
  <c r="P83" i="5"/>
  <c r="Q83" i="5"/>
  <c r="R83" i="5"/>
  <c r="S83" i="5"/>
  <c r="U83" i="5"/>
  <c r="P84" i="5"/>
  <c r="Q84" i="5"/>
  <c r="R84" i="5"/>
  <c r="S84" i="5"/>
  <c r="U84" i="5"/>
  <c r="P85" i="5"/>
  <c r="Q85" i="5"/>
  <c r="R85" i="5"/>
  <c r="S85" i="5"/>
  <c r="U85" i="5"/>
  <c r="P86" i="5"/>
  <c r="Q86" i="5"/>
  <c r="R86" i="5"/>
  <c r="S86" i="5"/>
  <c r="U86" i="5"/>
  <c r="P87" i="5"/>
  <c r="Q87" i="5"/>
  <c r="R87" i="5"/>
  <c r="S87" i="5"/>
  <c r="U87" i="5"/>
  <c r="P88" i="5"/>
  <c r="Q88" i="5"/>
  <c r="R88" i="5"/>
  <c r="S88" i="5"/>
  <c r="U88" i="5"/>
  <c r="P89" i="5"/>
  <c r="Q89" i="5"/>
  <c r="R89" i="5"/>
  <c r="S89" i="5"/>
  <c r="U89" i="5"/>
  <c r="P90" i="5"/>
  <c r="Q90" i="5"/>
  <c r="R90" i="5"/>
  <c r="S90" i="5"/>
  <c r="U90" i="5"/>
  <c r="P91" i="5"/>
  <c r="Q91" i="5"/>
  <c r="R91" i="5"/>
  <c r="S91" i="5"/>
  <c r="U91" i="5"/>
  <c r="P92" i="5"/>
  <c r="Q92" i="5"/>
  <c r="R92" i="5"/>
  <c r="S92" i="5"/>
  <c r="U92" i="5"/>
  <c r="P93" i="5"/>
  <c r="Q93" i="5"/>
  <c r="R93" i="5"/>
  <c r="S93" i="5"/>
  <c r="U93" i="5"/>
  <c r="P94" i="5"/>
  <c r="Q94" i="5"/>
  <c r="R94" i="5"/>
  <c r="S94" i="5"/>
  <c r="U94" i="5"/>
  <c r="P95" i="5"/>
  <c r="Q95" i="5"/>
  <c r="R95" i="5"/>
  <c r="S95" i="5"/>
  <c r="U95" i="5"/>
  <c r="P96" i="5"/>
  <c r="Q96" i="5"/>
  <c r="R96" i="5"/>
  <c r="S96" i="5"/>
  <c r="U96" i="5"/>
  <c r="P97" i="5"/>
  <c r="Q97" i="5"/>
  <c r="R97" i="5"/>
  <c r="S97" i="5"/>
  <c r="U97" i="5"/>
  <c r="P98" i="5"/>
  <c r="Q98" i="5"/>
  <c r="R98" i="5"/>
  <c r="S98" i="5"/>
  <c r="U98" i="5"/>
  <c r="P99" i="5"/>
  <c r="Q99" i="5"/>
  <c r="R99" i="5"/>
  <c r="S99" i="5"/>
  <c r="U99" i="5"/>
  <c r="P100" i="5"/>
  <c r="Q100" i="5"/>
  <c r="R100" i="5"/>
  <c r="S100" i="5"/>
  <c r="U100" i="5"/>
  <c r="P101" i="5"/>
  <c r="Q101" i="5"/>
  <c r="R101" i="5"/>
  <c r="S101" i="5"/>
  <c r="U101" i="5"/>
  <c r="P102" i="5"/>
  <c r="Q102" i="5"/>
  <c r="R102" i="5"/>
  <c r="S102" i="5"/>
  <c r="U102" i="5"/>
  <c r="P103" i="5"/>
  <c r="Q103" i="5"/>
  <c r="R103" i="5"/>
  <c r="S103" i="5"/>
  <c r="U103" i="5"/>
  <c r="P104" i="5"/>
  <c r="Q104" i="5"/>
  <c r="R104" i="5"/>
  <c r="S104" i="5"/>
  <c r="U104" i="5"/>
  <c r="P105" i="5"/>
  <c r="Q105" i="5"/>
  <c r="R105" i="5"/>
  <c r="S105" i="5"/>
  <c r="U105" i="5"/>
  <c r="P106" i="5"/>
  <c r="Q106" i="5"/>
  <c r="R106" i="5"/>
  <c r="S106" i="5"/>
  <c r="U106" i="5"/>
  <c r="P107" i="5"/>
  <c r="Q107" i="5"/>
  <c r="R107" i="5"/>
  <c r="S107" i="5"/>
  <c r="U107" i="5"/>
  <c r="P108" i="5"/>
  <c r="Q108" i="5"/>
  <c r="R108" i="5"/>
  <c r="S108" i="5"/>
  <c r="U108" i="5"/>
  <c r="P109" i="5"/>
  <c r="Q109" i="5"/>
  <c r="R109" i="5"/>
  <c r="S109" i="5"/>
  <c r="U109" i="5"/>
  <c r="P110" i="5"/>
  <c r="Q110" i="5"/>
  <c r="R110" i="5"/>
  <c r="S110" i="5"/>
  <c r="U110" i="5"/>
  <c r="P111" i="5"/>
  <c r="Q111" i="5"/>
  <c r="R111" i="5"/>
  <c r="S111" i="5"/>
  <c r="U111" i="5"/>
  <c r="P112" i="5"/>
  <c r="Q112" i="5"/>
  <c r="R112" i="5"/>
  <c r="S112" i="5"/>
  <c r="U112" i="5"/>
  <c r="P113" i="5"/>
  <c r="Q113" i="5"/>
  <c r="R113" i="5"/>
  <c r="S113" i="5"/>
  <c r="U113" i="5"/>
  <c r="P114" i="5"/>
  <c r="Q114" i="5"/>
  <c r="R114" i="5"/>
  <c r="S114" i="5"/>
  <c r="U114" i="5"/>
  <c r="P115" i="5"/>
  <c r="Q115" i="5"/>
  <c r="R115" i="5"/>
  <c r="S115" i="5"/>
  <c r="U115" i="5"/>
  <c r="P116" i="5"/>
  <c r="Q116" i="5"/>
  <c r="R116" i="5"/>
  <c r="S116" i="5"/>
  <c r="U116" i="5"/>
  <c r="P117" i="5"/>
  <c r="Q117" i="5"/>
  <c r="R117" i="5"/>
  <c r="S117" i="5"/>
  <c r="U117" i="5"/>
  <c r="P118" i="5"/>
  <c r="Q118" i="5"/>
  <c r="R118" i="5"/>
  <c r="S118" i="5"/>
  <c r="U118" i="5"/>
  <c r="P119" i="5"/>
  <c r="Q119" i="5"/>
  <c r="R119" i="5"/>
  <c r="S119" i="5"/>
  <c r="U119" i="5"/>
  <c r="P120" i="5"/>
  <c r="Q120" i="5"/>
  <c r="R120" i="5"/>
  <c r="S120" i="5"/>
  <c r="U120" i="5"/>
  <c r="P121" i="5"/>
  <c r="Q121" i="5"/>
  <c r="R121" i="5"/>
  <c r="S121" i="5"/>
  <c r="U121" i="5"/>
  <c r="P122" i="5"/>
  <c r="Q122" i="5"/>
  <c r="R122" i="5"/>
  <c r="S122" i="5"/>
  <c r="U122" i="5"/>
  <c r="P123" i="5"/>
  <c r="Q123" i="5"/>
  <c r="R123" i="5"/>
  <c r="S123" i="5"/>
  <c r="U123" i="5"/>
  <c r="P124" i="5"/>
  <c r="Q124" i="5"/>
  <c r="R124" i="5"/>
  <c r="S124" i="5"/>
  <c r="U124" i="5"/>
  <c r="P125" i="5"/>
  <c r="Q125" i="5"/>
  <c r="R125" i="5"/>
  <c r="S125" i="5"/>
  <c r="U125" i="5"/>
  <c r="P126" i="5"/>
  <c r="Q126" i="5"/>
  <c r="R126" i="5"/>
  <c r="S126" i="5"/>
  <c r="U126" i="5"/>
  <c r="P127" i="5"/>
  <c r="Q127" i="5"/>
  <c r="R127" i="5"/>
  <c r="S127" i="5"/>
  <c r="U127" i="5"/>
  <c r="P128" i="5"/>
  <c r="Q128" i="5"/>
  <c r="R128" i="5"/>
  <c r="S128" i="5"/>
  <c r="U128" i="5"/>
  <c r="P129" i="5"/>
  <c r="Q129" i="5"/>
  <c r="R129" i="5"/>
  <c r="S129" i="5"/>
  <c r="U129" i="5"/>
  <c r="P130" i="5"/>
  <c r="Q130" i="5"/>
  <c r="R130" i="5"/>
  <c r="S130" i="5"/>
  <c r="U130" i="5"/>
  <c r="P131" i="5"/>
  <c r="Q131" i="5"/>
  <c r="R131" i="5"/>
  <c r="S131" i="5"/>
  <c r="U131" i="5"/>
  <c r="P132" i="5"/>
  <c r="Q132" i="5"/>
  <c r="R132" i="5"/>
  <c r="S132" i="5"/>
  <c r="U132" i="5"/>
  <c r="P133" i="5"/>
  <c r="Q133" i="5"/>
  <c r="R133" i="5"/>
  <c r="S133" i="5"/>
  <c r="U133" i="5"/>
  <c r="P134" i="5"/>
  <c r="Q134" i="5"/>
  <c r="R134" i="5"/>
  <c r="S134" i="5"/>
  <c r="U134" i="5"/>
  <c r="P135" i="5"/>
  <c r="Q135" i="5"/>
  <c r="R135" i="5"/>
  <c r="S135" i="5"/>
  <c r="U135" i="5"/>
  <c r="P136" i="5"/>
  <c r="Q136" i="5"/>
  <c r="R136" i="5"/>
  <c r="S136" i="5"/>
  <c r="U136" i="5"/>
  <c r="P137" i="5"/>
  <c r="Q137" i="5"/>
  <c r="R137" i="5"/>
  <c r="S137" i="5"/>
  <c r="U137" i="5"/>
  <c r="P138" i="5"/>
  <c r="Q138" i="5"/>
  <c r="R138" i="5"/>
  <c r="S138" i="5"/>
  <c r="U138" i="5"/>
  <c r="P139" i="5"/>
  <c r="Q139" i="5"/>
  <c r="R139" i="5"/>
  <c r="S139" i="5"/>
  <c r="U139" i="5"/>
  <c r="P140" i="5"/>
  <c r="Q140" i="5"/>
  <c r="R140" i="5"/>
  <c r="S140" i="5"/>
  <c r="U140" i="5"/>
  <c r="P141" i="5"/>
  <c r="Q141" i="5"/>
  <c r="R141" i="5"/>
  <c r="S141" i="5"/>
  <c r="U141" i="5"/>
  <c r="P142" i="5"/>
  <c r="Q142" i="5"/>
  <c r="R142" i="5"/>
  <c r="S142" i="5"/>
  <c r="U142" i="5"/>
  <c r="P143" i="5"/>
  <c r="Q143" i="5"/>
  <c r="R143" i="5"/>
  <c r="S143" i="5"/>
  <c r="U143" i="5"/>
  <c r="P144" i="5"/>
  <c r="Q144" i="5"/>
  <c r="R144" i="5"/>
  <c r="S144" i="5"/>
  <c r="U144" i="5"/>
  <c r="P145" i="5"/>
  <c r="Q145" i="5"/>
  <c r="R145" i="5"/>
  <c r="S145" i="5"/>
  <c r="U145" i="5"/>
  <c r="P146" i="5"/>
  <c r="Q146" i="5"/>
  <c r="R146" i="5"/>
  <c r="S146" i="5"/>
  <c r="U146" i="5"/>
  <c r="P147" i="5"/>
  <c r="Q147" i="5"/>
  <c r="R147" i="5"/>
  <c r="S147" i="5"/>
  <c r="U147" i="5"/>
  <c r="P148" i="5"/>
  <c r="Q148" i="5"/>
  <c r="R148" i="5"/>
  <c r="S148" i="5"/>
  <c r="U148" i="5"/>
  <c r="P149" i="5"/>
  <c r="R149" i="5"/>
  <c r="Q149" i="5"/>
  <c r="S149" i="5"/>
  <c r="U149" i="5"/>
  <c r="P150" i="5"/>
  <c r="R150" i="5"/>
  <c r="Q150" i="5"/>
  <c r="S150" i="5"/>
  <c r="U150" i="5"/>
  <c r="P151" i="5"/>
  <c r="R151" i="5"/>
  <c r="Q151" i="5"/>
  <c r="S151" i="5"/>
  <c r="U151" i="5"/>
  <c r="P152" i="5"/>
  <c r="R152" i="5"/>
  <c r="Q152" i="5"/>
  <c r="S152" i="5"/>
  <c r="U152" i="5"/>
  <c r="P153" i="5"/>
  <c r="R153" i="5"/>
  <c r="Q153" i="5"/>
  <c r="S153" i="5"/>
  <c r="U153" i="5"/>
  <c r="P154" i="5"/>
  <c r="R154" i="5"/>
  <c r="Q154" i="5"/>
  <c r="S154" i="5"/>
  <c r="U154" i="5"/>
  <c r="P155" i="5"/>
  <c r="R155" i="5"/>
  <c r="Q155" i="5"/>
  <c r="S155" i="5"/>
  <c r="U155" i="5"/>
  <c r="P156" i="5"/>
  <c r="R156" i="5"/>
  <c r="Q156" i="5"/>
  <c r="S156" i="5"/>
  <c r="U156" i="5"/>
  <c r="P157" i="5"/>
  <c r="R157" i="5"/>
  <c r="S157" i="5"/>
  <c r="Q157" i="5"/>
  <c r="U157" i="5"/>
  <c r="P158" i="5"/>
  <c r="R158" i="5"/>
  <c r="S158" i="5"/>
  <c r="Q158" i="5"/>
  <c r="U158" i="5"/>
  <c r="P159" i="5"/>
  <c r="R159" i="5"/>
  <c r="S159" i="5"/>
  <c r="Q159" i="5"/>
  <c r="U159" i="5"/>
  <c r="P160" i="5"/>
  <c r="R160" i="5"/>
  <c r="S160" i="5"/>
  <c r="Q160" i="5"/>
  <c r="U160" i="5"/>
  <c r="P161" i="5"/>
  <c r="R161" i="5"/>
  <c r="S161" i="5"/>
  <c r="Q161" i="5"/>
  <c r="U161" i="5"/>
  <c r="P162" i="5"/>
  <c r="R162" i="5"/>
  <c r="S162" i="5"/>
  <c r="Q162" i="5"/>
  <c r="U162" i="5"/>
  <c r="P163" i="5"/>
  <c r="R163" i="5"/>
  <c r="S163" i="5"/>
  <c r="Q163" i="5"/>
  <c r="U163" i="5"/>
  <c r="P164" i="5"/>
  <c r="R164" i="5"/>
  <c r="S164" i="5"/>
  <c r="Q164" i="5"/>
  <c r="U164" i="5"/>
  <c r="P165" i="5"/>
  <c r="R165" i="5"/>
  <c r="S165" i="5"/>
  <c r="Q165" i="5"/>
  <c r="U165" i="5"/>
  <c r="P166" i="5"/>
  <c r="R166" i="5"/>
  <c r="S166" i="5"/>
  <c r="Q166" i="5"/>
  <c r="U166" i="5"/>
  <c r="P167" i="5"/>
  <c r="R167" i="5"/>
  <c r="S167" i="5"/>
  <c r="Q167" i="5"/>
  <c r="U167" i="5"/>
  <c r="P168" i="5"/>
  <c r="R168" i="5"/>
  <c r="S168" i="5"/>
  <c r="Q168" i="5"/>
  <c r="U168" i="5"/>
  <c r="P169" i="5"/>
  <c r="R169" i="5"/>
  <c r="S169" i="5"/>
  <c r="Q169" i="5"/>
  <c r="U169" i="5"/>
  <c r="P170" i="5"/>
  <c r="R170" i="5"/>
  <c r="S170" i="5"/>
  <c r="Q170" i="5"/>
  <c r="P171" i="5"/>
  <c r="R171" i="5"/>
  <c r="S171" i="5"/>
  <c r="Q171" i="5"/>
  <c r="P172" i="5"/>
  <c r="R172" i="5"/>
  <c r="S172" i="5"/>
  <c r="Q172" i="5"/>
  <c r="P173" i="5"/>
  <c r="R173" i="5"/>
  <c r="S173" i="5"/>
  <c r="Q173" i="5"/>
  <c r="P174" i="5"/>
  <c r="R174" i="5"/>
  <c r="S174" i="5"/>
  <c r="Q174" i="5"/>
  <c r="P175" i="5"/>
  <c r="R175" i="5"/>
  <c r="S175" i="5"/>
  <c r="Q175" i="5"/>
  <c r="P176" i="5"/>
  <c r="R176" i="5"/>
  <c r="S176" i="5"/>
  <c r="Q176" i="5"/>
  <c r="P177" i="5"/>
  <c r="R177" i="5"/>
  <c r="S177" i="5"/>
  <c r="Q177" i="5"/>
  <c r="P178" i="5"/>
  <c r="R178" i="5"/>
  <c r="S178" i="5"/>
  <c r="Q178" i="5"/>
  <c r="P179" i="5"/>
  <c r="R179" i="5"/>
  <c r="S179" i="5"/>
  <c r="Q179" i="5"/>
  <c r="P180" i="5"/>
  <c r="R180" i="5"/>
  <c r="S180" i="5"/>
  <c r="Q180" i="5"/>
  <c r="P181" i="5"/>
  <c r="R181" i="5"/>
  <c r="S181" i="5"/>
  <c r="Q181" i="5"/>
  <c r="P182" i="5"/>
  <c r="R182" i="5"/>
  <c r="S182" i="5"/>
  <c r="Q182" i="5"/>
  <c r="P183" i="5"/>
  <c r="R183" i="5"/>
  <c r="S183" i="5"/>
  <c r="Q183" i="5"/>
  <c r="P184" i="5"/>
  <c r="R184" i="5"/>
  <c r="S184" i="5"/>
  <c r="Q184" i="5"/>
  <c r="P185" i="5"/>
  <c r="R185" i="5"/>
  <c r="S185" i="5"/>
  <c r="Q185" i="5"/>
  <c r="P186" i="5"/>
  <c r="R186" i="5"/>
  <c r="S186" i="5"/>
  <c r="Q186" i="5"/>
  <c r="P187" i="5"/>
  <c r="R187" i="5"/>
  <c r="S187" i="5"/>
  <c r="Q187" i="5"/>
  <c r="P188" i="5"/>
  <c r="R188" i="5"/>
  <c r="S188" i="5"/>
  <c r="Q188" i="5"/>
  <c r="P189" i="5"/>
  <c r="R189" i="5"/>
  <c r="S189" i="5"/>
  <c r="Q189" i="5"/>
  <c r="P190" i="5"/>
  <c r="R190" i="5"/>
  <c r="S190" i="5"/>
  <c r="Q190" i="5"/>
  <c r="P191" i="5"/>
  <c r="R191" i="5"/>
  <c r="S191" i="5"/>
  <c r="Q191" i="5"/>
  <c r="P192" i="5"/>
  <c r="R192" i="5"/>
  <c r="S192" i="5"/>
  <c r="Q192" i="5"/>
  <c r="P193" i="5"/>
  <c r="R193" i="5"/>
  <c r="S193" i="5"/>
  <c r="Q193" i="5"/>
  <c r="P194" i="5"/>
  <c r="R194" i="5"/>
  <c r="S194" i="5"/>
  <c r="Q194" i="5"/>
  <c r="P195" i="5"/>
  <c r="R195" i="5"/>
  <c r="S195" i="5"/>
  <c r="Q195" i="5"/>
  <c r="P196" i="5"/>
  <c r="R196" i="5"/>
  <c r="S196" i="5"/>
  <c r="Q196" i="5"/>
  <c r="P197" i="5"/>
  <c r="R197" i="5"/>
  <c r="S197" i="5"/>
  <c r="Q197" i="5"/>
  <c r="P198" i="5"/>
  <c r="R198" i="5"/>
  <c r="S198" i="5"/>
  <c r="Q198" i="5"/>
  <c r="P199" i="5"/>
  <c r="R199" i="5"/>
  <c r="S199" i="5"/>
  <c r="Q199" i="5"/>
  <c r="P200" i="5"/>
  <c r="R200" i="5"/>
  <c r="S200" i="5"/>
  <c r="Q200" i="5"/>
  <c r="P201" i="5"/>
  <c r="R201" i="5"/>
  <c r="S201" i="5"/>
  <c r="Q201" i="5"/>
  <c r="P202" i="5"/>
  <c r="R202" i="5"/>
  <c r="S202" i="5"/>
  <c r="Q202" i="5"/>
  <c r="P203" i="5"/>
  <c r="R203" i="5"/>
  <c r="S203" i="5"/>
  <c r="Q203" i="5"/>
  <c r="P204" i="5"/>
  <c r="R204" i="5"/>
  <c r="S204" i="5"/>
  <c r="Q204" i="5"/>
  <c r="P205" i="5"/>
  <c r="R205" i="5"/>
  <c r="S205" i="5"/>
  <c r="Q205" i="5"/>
  <c r="P206" i="5"/>
  <c r="R206" i="5"/>
  <c r="S206" i="5"/>
  <c r="Q206" i="5"/>
  <c r="P207" i="5"/>
  <c r="R207" i="5"/>
  <c r="S207" i="5"/>
  <c r="Q207" i="5"/>
  <c r="P208" i="5"/>
  <c r="R208" i="5"/>
  <c r="S208" i="5"/>
  <c r="Q208" i="5"/>
  <c r="P209" i="5"/>
  <c r="R209" i="5"/>
  <c r="S209" i="5"/>
  <c r="Q209" i="5"/>
  <c r="P210" i="5"/>
  <c r="R210" i="5"/>
  <c r="S210" i="5"/>
  <c r="Q210" i="5"/>
  <c r="P211" i="5"/>
  <c r="R211" i="5"/>
  <c r="S211" i="5"/>
  <c r="Q211" i="5"/>
  <c r="P212" i="5"/>
  <c r="R212" i="5"/>
  <c r="S212" i="5"/>
  <c r="Q212" i="5"/>
  <c r="P213" i="5"/>
  <c r="R213" i="5"/>
  <c r="S213" i="5"/>
  <c r="Q213" i="5"/>
  <c r="P214" i="5"/>
  <c r="R214" i="5"/>
  <c r="S214" i="5"/>
  <c r="Q214" i="5"/>
  <c r="P215" i="5"/>
  <c r="R215" i="5"/>
  <c r="S215" i="5"/>
  <c r="Q215" i="5"/>
  <c r="P216" i="5"/>
  <c r="R216" i="5"/>
  <c r="S216" i="5"/>
  <c r="Q216" i="5"/>
  <c r="P217" i="5"/>
  <c r="R217" i="5"/>
  <c r="S217" i="5"/>
  <c r="Q217" i="5"/>
  <c r="P218" i="5"/>
  <c r="R218" i="5"/>
  <c r="S218" i="5"/>
  <c r="Q218" i="5"/>
  <c r="P219" i="5"/>
  <c r="R219" i="5"/>
  <c r="S219" i="5"/>
  <c r="Q219" i="5"/>
  <c r="P220" i="5"/>
  <c r="R220" i="5"/>
  <c r="S220" i="5"/>
  <c r="Q220" i="5"/>
  <c r="P221" i="5"/>
  <c r="R221" i="5"/>
  <c r="S221" i="5"/>
  <c r="Q221" i="5"/>
  <c r="P222" i="5"/>
  <c r="R222" i="5"/>
  <c r="S222" i="5"/>
  <c r="Q222" i="5"/>
  <c r="P223" i="5"/>
  <c r="R223" i="5"/>
  <c r="S223" i="5"/>
  <c r="Q223" i="5"/>
  <c r="P224" i="5"/>
  <c r="R224" i="5"/>
  <c r="S224" i="5"/>
  <c r="Q224" i="5"/>
  <c r="P225" i="5"/>
  <c r="R225" i="5"/>
  <c r="S225" i="5"/>
  <c r="Q225" i="5"/>
  <c r="P226" i="5"/>
  <c r="R226" i="5"/>
  <c r="S226" i="5"/>
  <c r="Q226" i="5"/>
  <c r="P227" i="5"/>
  <c r="R227" i="5"/>
  <c r="S227" i="5"/>
  <c r="Q227" i="5"/>
  <c r="P228" i="5"/>
  <c r="R228" i="5"/>
  <c r="S228" i="5"/>
  <c r="Q228" i="5"/>
  <c r="P229" i="5"/>
  <c r="R229" i="5"/>
  <c r="S229" i="5"/>
  <c r="Q229" i="5"/>
  <c r="P230" i="5"/>
  <c r="R230" i="5"/>
  <c r="S230" i="5"/>
  <c r="Q230" i="5"/>
  <c r="P231" i="5"/>
  <c r="R231" i="5"/>
  <c r="S231" i="5"/>
  <c r="Q231" i="5"/>
  <c r="P232" i="5"/>
  <c r="R232" i="5"/>
  <c r="S232" i="5"/>
  <c r="Q232" i="5"/>
  <c r="P233" i="5"/>
  <c r="R233" i="5"/>
  <c r="S233" i="5"/>
  <c r="Q233" i="5"/>
  <c r="P234" i="5"/>
  <c r="R234" i="5"/>
  <c r="S234" i="5"/>
  <c r="Q234" i="5"/>
  <c r="P235" i="5"/>
  <c r="R235" i="5"/>
  <c r="S235" i="5"/>
  <c r="Q235" i="5"/>
  <c r="P236" i="5"/>
  <c r="R236" i="5"/>
  <c r="S236" i="5"/>
  <c r="Q236" i="5"/>
  <c r="P237" i="5"/>
  <c r="R237" i="5"/>
  <c r="S237" i="5"/>
  <c r="Q237" i="5"/>
  <c r="P238" i="5"/>
  <c r="R238" i="5"/>
  <c r="S238" i="5"/>
  <c r="Q238" i="5"/>
  <c r="P239" i="5"/>
  <c r="R239" i="5"/>
  <c r="S239" i="5"/>
  <c r="Q239" i="5"/>
  <c r="P240" i="5"/>
  <c r="R240" i="5"/>
  <c r="S240" i="5"/>
  <c r="Q240" i="5"/>
  <c r="P241" i="5"/>
  <c r="R241" i="5"/>
  <c r="S241" i="5"/>
  <c r="Q241" i="5"/>
  <c r="P242" i="5"/>
  <c r="R242" i="5"/>
  <c r="S242" i="5"/>
  <c r="Q242" i="5"/>
  <c r="P243" i="5"/>
  <c r="R243" i="5"/>
  <c r="S243" i="5"/>
  <c r="Q243" i="5"/>
  <c r="P244" i="5"/>
  <c r="R244" i="5"/>
  <c r="S244" i="5"/>
  <c r="Q244" i="5"/>
  <c r="P245" i="5"/>
  <c r="R245" i="5"/>
  <c r="S245" i="5"/>
  <c r="Q245" i="5"/>
  <c r="P246" i="5"/>
  <c r="R246" i="5"/>
  <c r="S246" i="5"/>
  <c r="Q246" i="5"/>
  <c r="P247" i="5"/>
  <c r="R247" i="5"/>
  <c r="S247" i="5"/>
  <c r="Q247" i="5"/>
  <c r="P248" i="5"/>
  <c r="R248" i="5"/>
  <c r="S248" i="5"/>
  <c r="Q248" i="5"/>
  <c r="P249" i="5"/>
  <c r="R249" i="5"/>
  <c r="S249" i="5"/>
  <c r="Q249" i="5"/>
  <c r="P250" i="5"/>
  <c r="R250" i="5"/>
  <c r="S250" i="5"/>
  <c r="Q250" i="5"/>
  <c r="P251" i="5"/>
  <c r="R251" i="5"/>
  <c r="S251" i="5"/>
  <c r="Q251" i="5"/>
  <c r="P252" i="5"/>
  <c r="R252" i="5"/>
  <c r="S252" i="5"/>
  <c r="Q252" i="5"/>
  <c r="P253" i="5"/>
  <c r="R253" i="5"/>
  <c r="S253" i="5"/>
  <c r="Q253" i="5"/>
  <c r="P254" i="5"/>
  <c r="R254" i="5"/>
  <c r="S254" i="5"/>
  <c r="Q254" i="5"/>
  <c r="P255" i="5"/>
  <c r="R255" i="5"/>
  <c r="S255" i="5"/>
  <c r="Q255" i="5"/>
  <c r="P256" i="5"/>
  <c r="R256" i="5"/>
  <c r="S256" i="5"/>
  <c r="Q256" i="5"/>
  <c r="P257" i="5"/>
  <c r="R257" i="5"/>
  <c r="S257" i="5"/>
  <c r="Q257" i="5"/>
  <c r="P258" i="5"/>
  <c r="R258" i="5"/>
  <c r="S258" i="5"/>
  <c r="Q258" i="5"/>
  <c r="P259" i="5"/>
  <c r="R259" i="5"/>
  <c r="S259" i="5"/>
  <c r="Q259" i="5"/>
  <c r="P260" i="5"/>
  <c r="R260" i="5"/>
  <c r="S260" i="5"/>
  <c r="Q260" i="5"/>
  <c r="P261" i="5"/>
  <c r="R261" i="5"/>
  <c r="S261" i="5"/>
  <c r="Q261" i="5"/>
  <c r="P262" i="5"/>
  <c r="R262" i="5"/>
  <c r="S262" i="5"/>
  <c r="Q262" i="5"/>
  <c r="P263" i="5"/>
  <c r="R263" i="5"/>
  <c r="S263" i="5"/>
  <c r="Q263" i="5"/>
  <c r="P264" i="5"/>
  <c r="R264" i="5"/>
  <c r="S264" i="5"/>
  <c r="Q264" i="5"/>
  <c r="P265" i="5"/>
  <c r="R265" i="5"/>
  <c r="S265" i="5"/>
  <c r="Q265" i="5"/>
  <c r="P266" i="5"/>
  <c r="R266" i="5"/>
  <c r="S266" i="5"/>
  <c r="Q266" i="5"/>
  <c r="P267" i="5"/>
  <c r="R267" i="5"/>
  <c r="S267" i="5"/>
  <c r="Q267" i="5"/>
  <c r="P268" i="5"/>
  <c r="R268" i="5"/>
  <c r="S268" i="5"/>
  <c r="Q268" i="5"/>
  <c r="P269" i="5"/>
  <c r="R269" i="5"/>
  <c r="S269" i="5"/>
  <c r="Q269" i="5"/>
  <c r="P270" i="5"/>
  <c r="R270" i="5"/>
  <c r="S270" i="5"/>
  <c r="Q270" i="5"/>
  <c r="P271" i="5"/>
  <c r="R271" i="5"/>
  <c r="S271" i="5"/>
  <c r="Q271" i="5"/>
  <c r="P272" i="5"/>
  <c r="R272" i="5"/>
  <c r="S272" i="5"/>
  <c r="Q272" i="5"/>
  <c r="P273" i="5"/>
  <c r="R273" i="5"/>
  <c r="S273" i="5"/>
  <c r="Q273" i="5"/>
  <c r="P274" i="5"/>
  <c r="R274" i="5"/>
  <c r="S274" i="5"/>
  <c r="Q274" i="5"/>
  <c r="P275" i="5"/>
  <c r="R275" i="5"/>
  <c r="S275" i="5"/>
  <c r="Q275" i="5"/>
  <c r="P276" i="5"/>
  <c r="R276" i="5"/>
  <c r="S276" i="5"/>
  <c r="Q276" i="5"/>
  <c r="P277" i="5"/>
  <c r="R277" i="5"/>
  <c r="S277" i="5"/>
  <c r="Q277" i="5"/>
  <c r="P278" i="5"/>
  <c r="R278" i="5"/>
  <c r="S278" i="5"/>
  <c r="Q278" i="5"/>
  <c r="P279" i="5"/>
  <c r="R279" i="5"/>
  <c r="S279" i="5"/>
  <c r="Q279" i="5"/>
  <c r="P280" i="5"/>
  <c r="R280" i="5"/>
  <c r="S280" i="5"/>
  <c r="Q280" i="5"/>
  <c r="P281" i="5"/>
  <c r="R281" i="5"/>
  <c r="S281" i="5"/>
  <c r="Q281" i="5"/>
  <c r="P282" i="5"/>
  <c r="R282" i="5"/>
  <c r="S282" i="5"/>
  <c r="Q282" i="5"/>
  <c r="P283" i="5"/>
  <c r="R283" i="5"/>
  <c r="S283" i="5"/>
  <c r="Q283" i="5"/>
  <c r="P284" i="5"/>
  <c r="R284" i="5"/>
  <c r="S284" i="5"/>
  <c r="Q284" i="5"/>
  <c r="P285" i="5"/>
  <c r="R285" i="5"/>
  <c r="S285" i="5"/>
  <c r="Q285" i="5"/>
  <c r="P286" i="5"/>
  <c r="R286" i="5"/>
  <c r="S286" i="5"/>
  <c r="Q286" i="5"/>
  <c r="P287" i="5"/>
  <c r="R287" i="5"/>
  <c r="S287" i="5"/>
  <c r="Q287" i="5"/>
  <c r="P288" i="5"/>
  <c r="R288" i="5"/>
  <c r="S288" i="5"/>
  <c r="Q288" i="5"/>
  <c r="P289" i="5"/>
  <c r="R289" i="5"/>
  <c r="S289" i="5"/>
  <c r="Q289" i="5"/>
  <c r="P290" i="5"/>
  <c r="R290" i="5"/>
  <c r="S290" i="5"/>
  <c r="Q290" i="5"/>
  <c r="P291" i="5"/>
  <c r="R291" i="5"/>
  <c r="S291" i="5"/>
  <c r="Q291" i="5"/>
  <c r="P292" i="5"/>
  <c r="R292" i="5"/>
  <c r="S292" i="5"/>
  <c r="Q292" i="5"/>
  <c r="P293" i="5"/>
  <c r="R293" i="5"/>
  <c r="S293" i="5"/>
  <c r="Q293" i="5"/>
  <c r="P294" i="5"/>
  <c r="R294" i="5"/>
  <c r="S294" i="5"/>
  <c r="Q294" i="5"/>
  <c r="P295" i="5"/>
  <c r="R295" i="5"/>
  <c r="S295" i="5"/>
  <c r="Q295" i="5"/>
  <c r="P296" i="5"/>
  <c r="R296" i="5"/>
  <c r="S296" i="5"/>
  <c r="Q296" i="5"/>
  <c r="P297" i="5"/>
  <c r="R297" i="5"/>
  <c r="S297" i="5"/>
  <c r="Q297" i="5"/>
  <c r="P298" i="5"/>
  <c r="R298" i="5"/>
  <c r="S298" i="5"/>
  <c r="Q298" i="5"/>
  <c r="P299" i="5"/>
  <c r="R299" i="5"/>
  <c r="S299" i="5"/>
  <c r="Q299" i="5"/>
  <c r="P300" i="5"/>
  <c r="R300" i="5"/>
  <c r="S300" i="5"/>
  <c r="Q300" i="5"/>
  <c r="P301" i="5"/>
  <c r="R301" i="5"/>
  <c r="S301" i="5"/>
  <c r="Q301" i="5"/>
  <c r="P302" i="5"/>
  <c r="R302" i="5"/>
  <c r="S302" i="5"/>
  <c r="Q302" i="5"/>
  <c r="P303" i="5"/>
  <c r="R303" i="5"/>
  <c r="S303" i="5"/>
  <c r="Q303" i="5"/>
  <c r="P304" i="5"/>
  <c r="R304" i="5"/>
  <c r="S304" i="5"/>
  <c r="Q304" i="5"/>
  <c r="P305" i="5"/>
  <c r="R305" i="5"/>
  <c r="S305" i="5"/>
  <c r="Q305" i="5"/>
  <c r="P306" i="5"/>
  <c r="R306" i="5"/>
  <c r="S306" i="5"/>
  <c r="Q306" i="5"/>
  <c r="P307" i="5"/>
  <c r="R307" i="5"/>
  <c r="S307" i="5"/>
  <c r="Q307" i="5"/>
  <c r="P308" i="5"/>
  <c r="R308" i="5"/>
  <c r="S308" i="5"/>
  <c r="Q308" i="5"/>
  <c r="P309" i="5"/>
  <c r="R309" i="5"/>
  <c r="S309" i="5"/>
  <c r="Q309" i="5"/>
  <c r="P310" i="5"/>
  <c r="R310" i="5"/>
  <c r="S310" i="5"/>
  <c r="Q310" i="5"/>
  <c r="P311" i="5"/>
  <c r="R311" i="5"/>
  <c r="S311" i="5"/>
  <c r="Q311" i="5"/>
  <c r="P312" i="5"/>
  <c r="R312" i="5"/>
  <c r="S312" i="5"/>
  <c r="Q312" i="5"/>
  <c r="P313" i="5"/>
  <c r="R313" i="5"/>
  <c r="S313" i="5"/>
  <c r="Q313" i="5"/>
  <c r="P314" i="5"/>
  <c r="R314" i="5"/>
  <c r="S314" i="5"/>
  <c r="Q314" i="5"/>
  <c r="P315" i="5"/>
  <c r="R315" i="5"/>
  <c r="S315" i="5"/>
  <c r="Q315" i="5"/>
  <c r="P316" i="5"/>
  <c r="R316" i="5"/>
  <c r="S316" i="5"/>
  <c r="Q316" i="5"/>
  <c r="P317" i="5"/>
  <c r="R317" i="5"/>
  <c r="S317" i="5"/>
  <c r="Q317" i="5"/>
  <c r="P318" i="5"/>
  <c r="R318" i="5"/>
  <c r="S318" i="5"/>
  <c r="Q318" i="5"/>
  <c r="P319" i="5"/>
  <c r="R319" i="5"/>
  <c r="S319" i="5"/>
  <c r="Q319" i="5"/>
  <c r="P320" i="5"/>
  <c r="R320" i="5"/>
  <c r="S320" i="5"/>
  <c r="Q320" i="5"/>
  <c r="P321" i="5"/>
  <c r="R321" i="5"/>
  <c r="S321" i="5"/>
  <c r="Q321" i="5"/>
  <c r="P322" i="5"/>
  <c r="R322" i="5"/>
  <c r="S322" i="5"/>
  <c r="Q322" i="5"/>
  <c r="P323" i="5"/>
  <c r="R323" i="5"/>
  <c r="S323" i="5"/>
  <c r="Q323" i="5"/>
  <c r="P324" i="5"/>
  <c r="R324" i="5"/>
  <c r="S324" i="5"/>
  <c r="Q324" i="5"/>
  <c r="P325" i="5"/>
  <c r="R325" i="5"/>
  <c r="S325" i="5"/>
  <c r="Q325" i="5"/>
  <c r="P326" i="5"/>
  <c r="R326" i="5"/>
  <c r="S326" i="5"/>
  <c r="Q326" i="5"/>
  <c r="P327" i="5"/>
  <c r="R327" i="5"/>
  <c r="S327" i="5"/>
  <c r="Q327" i="5"/>
  <c r="P328" i="5"/>
  <c r="R328" i="5"/>
  <c r="S328" i="5"/>
  <c r="Q328" i="5"/>
  <c r="P329" i="5"/>
  <c r="R329" i="5"/>
  <c r="S329" i="5"/>
  <c r="Q329" i="5"/>
  <c r="P330" i="5"/>
  <c r="R330" i="5"/>
  <c r="S330" i="5"/>
  <c r="Q330" i="5"/>
  <c r="P331" i="5"/>
  <c r="R331" i="5"/>
  <c r="S331" i="5"/>
  <c r="Q331" i="5"/>
  <c r="P332" i="5"/>
  <c r="R332" i="5"/>
  <c r="S332" i="5"/>
  <c r="Q332" i="5"/>
  <c r="P333" i="5"/>
  <c r="R333" i="5"/>
  <c r="S333" i="5"/>
  <c r="Q333" i="5"/>
  <c r="P334" i="5"/>
  <c r="R334" i="5"/>
  <c r="S334" i="5"/>
  <c r="Q334" i="5"/>
  <c r="P335" i="5"/>
  <c r="R335" i="5"/>
  <c r="S335" i="5"/>
  <c r="Q335" i="5"/>
  <c r="P336" i="5"/>
  <c r="R336" i="5"/>
  <c r="S336" i="5"/>
  <c r="Q336" i="5"/>
  <c r="P337" i="5"/>
  <c r="R337" i="5"/>
  <c r="S337" i="5"/>
  <c r="Q337" i="5"/>
  <c r="P338" i="5"/>
  <c r="R338" i="5"/>
  <c r="S338" i="5"/>
  <c r="Q338" i="5"/>
  <c r="P339" i="5"/>
  <c r="R339" i="5"/>
  <c r="S339" i="5"/>
  <c r="Q339" i="5"/>
  <c r="P340" i="5"/>
  <c r="R340" i="5"/>
  <c r="S340" i="5"/>
  <c r="Q340" i="5"/>
  <c r="P341" i="5"/>
  <c r="R341" i="5"/>
  <c r="S341" i="5"/>
  <c r="Q341" i="5"/>
  <c r="P342" i="5"/>
  <c r="R342" i="5"/>
  <c r="S342" i="5"/>
  <c r="Q342" i="5"/>
  <c r="P343" i="5"/>
  <c r="R343" i="5"/>
  <c r="S343" i="5"/>
  <c r="Q343" i="5"/>
  <c r="P344" i="5"/>
  <c r="R344" i="5"/>
  <c r="S344" i="5"/>
  <c r="Q344" i="5"/>
  <c r="P345" i="5"/>
  <c r="R345" i="5"/>
  <c r="S345" i="5"/>
  <c r="Q345" i="5"/>
  <c r="P346" i="5"/>
  <c r="R346" i="5"/>
  <c r="S346" i="5"/>
  <c r="Q346" i="5"/>
  <c r="P347" i="5"/>
  <c r="R347" i="5"/>
  <c r="S347" i="5"/>
  <c r="Q347" i="5"/>
  <c r="P348" i="5"/>
  <c r="R348" i="5"/>
  <c r="S348" i="5"/>
  <c r="Q348" i="5"/>
  <c r="P349" i="5"/>
  <c r="R349" i="5"/>
  <c r="S349" i="5"/>
  <c r="Q349" i="5"/>
  <c r="P350" i="5"/>
  <c r="R350" i="5"/>
  <c r="S350" i="5"/>
  <c r="Q350" i="5"/>
  <c r="P351" i="5"/>
  <c r="R351" i="5"/>
  <c r="S351" i="5"/>
  <c r="Q351" i="5"/>
  <c r="P352" i="5"/>
  <c r="R352" i="5"/>
  <c r="S352" i="5"/>
  <c r="Q352" i="5"/>
  <c r="P353" i="5"/>
  <c r="R353" i="5"/>
  <c r="S353" i="5"/>
  <c r="Q353" i="5"/>
  <c r="P354" i="5"/>
  <c r="R354" i="5"/>
  <c r="S354" i="5"/>
  <c r="Q354" i="5"/>
  <c r="P355" i="5"/>
  <c r="R355" i="5"/>
  <c r="S355" i="5"/>
  <c r="Q355" i="5"/>
  <c r="P356" i="5"/>
  <c r="R356" i="5"/>
  <c r="S356" i="5"/>
  <c r="Q356" i="5"/>
  <c r="P357" i="5"/>
  <c r="R357" i="5"/>
  <c r="S357" i="5"/>
  <c r="Q357" i="5"/>
  <c r="P358" i="5"/>
  <c r="R358" i="5"/>
  <c r="S358" i="5"/>
  <c r="Q358" i="5"/>
  <c r="P359" i="5"/>
  <c r="R359" i="5"/>
  <c r="S359" i="5"/>
  <c r="Q359" i="5"/>
  <c r="P360" i="5"/>
  <c r="R360" i="5"/>
  <c r="S360" i="5"/>
  <c r="Q360" i="5"/>
  <c r="P361" i="5"/>
  <c r="R361" i="5"/>
  <c r="S361" i="5"/>
  <c r="Q361" i="5"/>
  <c r="P362" i="5"/>
  <c r="R362" i="5"/>
  <c r="S362" i="5"/>
  <c r="Q362" i="5"/>
  <c r="P363" i="5"/>
  <c r="R363" i="5"/>
  <c r="S363" i="5"/>
  <c r="Q363" i="5"/>
  <c r="P364" i="5"/>
  <c r="R364" i="5"/>
  <c r="S364" i="5"/>
  <c r="Q364" i="5"/>
  <c r="P365" i="5"/>
  <c r="R365" i="5"/>
  <c r="S365" i="5"/>
  <c r="Q365" i="5"/>
  <c r="P366" i="5"/>
  <c r="R366" i="5"/>
  <c r="S366" i="5"/>
  <c r="Q366" i="5"/>
  <c r="P367" i="5"/>
  <c r="R367" i="5"/>
  <c r="S367" i="5"/>
  <c r="Q367" i="5"/>
  <c r="P368" i="5"/>
  <c r="R368" i="5"/>
  <c r="S368" i="5"/>
  <c r="Q368" i="5"/>
  <c r="P369" i="5"/>
  <c r="R369" i="5"/>
  <c r="S369" i="5"/>
  <c r="Q369" i="5"/>
  <c r="P370" i="5"/>
  <c r="R370" i="5"/>
  <c r="S370" i="5"/>
  <c r="Q370" i="5"/>
  <c r="P371" i="5"/>
  <c r="R371" i="5"/>
  <c r="S371" i="5"/>
  <c r="Q371" i="5"/>
  <c r="P372" i="5"/>
  <c r="R372" i="5"/>
  <c r="S372" i="5"/>
  <c r="Q372" i="5"/>
  <c r="P373" i="5"/>
  <c r="R373" i="5"/>
  <c r="S373" i="5"/>
  <c r="Q373" i="5"/>
  <c r="P374" i="5"/>
  <c r="R374" i="5"/>
  <c r="S374" i="5"/>
  <c r="Q374" i="5"/>
  <c r="P375" i="5"/>
  <c r="R375" i="5"/>
  <c r="S375" i="5"/>
  <c r="Q375" i="5"/>
  <c r="P376" i="5"/>
  <c r="R376" i="5"/>
  <c r="S376" i="5"/>
  <c r="Q376" i="5"/>
  <c r="S377" i="5"/>
  <c r="U377" i="5"/>
  <c r="V377" i="5"/>
  <c r="T377" i="5"/>
  <c r="S378" i="5"/>
  <c r="U378" i="5"/>
  <c r="V378" i="5"/>
  <c r="T378" i="5"/>
  <c r="S379" i="5"/>
  <c r="U379" i="5"/>
  <c r="V379" i="5"/>
  <c r="T379" i="5"/>
  <c r="S380" i="5"/>
  <c r="U380" i="5"/>
  <c r="V380" i="5"/>
  <c r="T380" i="5"/>
  <c r="S381" i="5"/>
  <c r="U381" i="5"/>
  <c r="V381" i="5"/>
  <c r="T381" i="5"/>
  <c r="S382" i="5"/>
  <c r="U382" i="5"/>
  <c r="V382" i="5"/>
  <c r="T382" i="5"/>
  <c r="S383" i="5"/>
  <c r="U383" i="5"/>
  <c r="V383" i="5"/>
  <c r="T383" i="5"/>
  <c r="S384" i="5"/>
  <c r="U384" i="5"/>
  <c r="V384" i="5"/>
  <c r="T384" i="5"/>
  <c r="S385" i="5"/>
  <c r="U385" i="5"/>
  <c r="V385" i="5"/>
  <c r="T385" i="5"/>
  <c r="S386" i="5"/>
  <c r="U386" i="5"/>
  <c r="V386" i="5"/>
  <c r="T386" i="5"/>
  <c r="S387" i="5"/>
  <c r="U387" i="5"/>
  <c r="V387" i="5"/>
  <c r="T387"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Q377" i="5"/>
  <c r="R377" i="5"/>
  <c r="C378" i="5"/>
  <c r="Q378" i="5"/>
  <c r="R378" i="5"/>
  <c r="C379" i="5"/>
  <c r="Q379" i="5"/>
  <c r="R379" i="5"/>
  <c r="C380" i="5"/>
  <c r="Q380" i="5"/>
  <c r="R380" i="5"/>
  <c r="C381" i="5"/>
  <c r="Q381" i="5"/>
  <c r="R381" i="5"/>
  <c r="C382" i="5"/>
  <c r="Q382" i="5"/>
  <c r="R382" i="5"/>
  <c r="C383" i="5"/>
  <c r="Q383" i="5"/>
  <c r="R383" i="5"/>
  <c r="C384" i="5"/>
  <c r="Q384" i="5"/>
  <c r="R384" i="5"/>
  <c r="C385" i="5"/>
  <c r="Q385" i="5"/>
  <c r="R385" i="5"/>
  <c r="C386" i="5"/>
  <c r="Q386" i="5"/>
  <c r="R386" i="5"/>
  <c r="C387" i="5"/>
  <c r="Q387" i="5"/>
  <c r="R387" i="5"/>
  <c r="C28"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P377" i="5"/>
  <c r="B378" i="5"/>
  <c r="P378" i="5"/>
  <c r="B379" i="5"/>
  <c r="P379" i="5"/>
  <c r="B380" i="5"/>
  <c r="P380" i="5"/>
  <c r="B381" i="5"/>
  <c r="P381" i="5"/>
  <c r="B382" i="5"/>
  <c r="P382" i="5"/>
  <c r="B383" i="5"/>
  <c r="P383" i="5"/>
  <c r="B384" i="5"/>
  <c r="P384" i="5"/>
  <c r="B385" i="5"/>
  <c r="P385" i="5"/>
  <c r="B386" i="5"/>
  <c r="P386" i="5"/>
  <c r="B387" i="5"/>
  <c r="P387" i="5"/>
  <c r="Y387" i="5"/>
  <c r="Z387" i="5"/>
  <c r="AA387" i="5"/>
  <c r="X387" i="5"/>
  <c r="F28" i="5"/>
  <c r="H28" i="5"/>
  <c r="L24" i="5"/>
  <c r="G28" i="5"/>
  <c r="I28" i="5"/>
  <c r="K28" i="5"/>
  <c r="F29" i="5"/>
  <c r="H29" i="5"/>
  <c r="G29" i="5"/>
  <c r="I29" i="5"/>
  <c r="K29" i="5"/>
  <c r="F30" i="5"/>
  <c r="H30" i="5"/>
  <c r="G30" i="5"/>
  <c r="I30" i="5"/>
  <c r="K30" i="5"/>
  <c r="F31" i="5"/>
  <c r="H31" i="5"/>
  <c r="G31" i="5"/>
  <c r="I31" i="5"/>
  <c r="K31" i="5"/>
  <c r="F32" i="5"/>
  <c r="H32" i="5"/>
  <c r="G32" i="5"/>
  <c r="I32" i="5"/>
  <c r="K32" i="5"/>
  <c r="F33" i="5"/>
  <c r="H33" i="5"/>
  <c r="G33" i="5"/>
  <c r="I33" i="5"/>
  <c r="K33" i="5"/>
  <c r="F34" i="5"/>
  <c r="H34" i="5"/>
  <c r="G34" i="5"/>
  <c r="I34" i="5"/>
  <c r="K34" i="5"/>
  <c r="F35" i="5"/>
  <c r="H35" i="5"/>
  <c r="G35" i="5"/>
  <c r="I35" i="5"/>
  <c r="K35" i="5"/>
  <c r="F36" i="5"/>
  <c r="H36" i="5"/>
  <c r="G36" i="5"/>
  <c r="I36" i="5"/>
  <c r="K36" i="5"/>
  <c r="F37" i="5"/>
  <c r="H37" i="5"/>
  <c r="G37" i="5"/>
  <c r="I37" i="5"/>
  <c r="K37" i="5"/>
  <c r="F38" i="5"/>
  <c r="H38" i="5"/>
  <c r="G38" i="5"/>
  <c r="I38" i="5"/>
  <c r="K38" i="5"/>
  <c r="F39" i="5"/>
  <c r="H39" i="5"/>
  <c r="G39" i="5"/>
  <c r="I39" i="5"/>
  <c r="K39" i="5"/>
  <c r="F40" i="5"/>
  <c r="H40" i="5"/>
  <c r="G40" i="5"/>
  <c r="I40" i="5"/>
  <c r="K40" i="5"/>
  <c r="F41" i="5"/>
  <c r="H41" i="5"/>
  <c r="G41" i="5"/>
  <c r="I41" i="5"/>
  <c r="K41" i="5"/>
  <c r="F42" i="5"/>
  <c r="H42" i="5"/>
  <c r="G42" i="5"/>
  <c r="I42" i="5"/>
  <c r="K42" i="5"/>
  <c r="F43" i="5"/>
  <c r="H43" i="5"/>
  <c r="G43" i="5"/>
  <c r="I43" i="5"/>
  <c r="K43" i="5"/>
  <c r="F44" i="5"/>
  <c r="H44" i="5"/>
  <c r="G44" i="5"/>
  <c r="I44" i="5"/>
  <c r="K44" i="5"/>
  <c r="F45" i="5"/>
  <c r="H45" i="5"/>
  <c r="G45" i="5"/>
  <c r="I45" i="5"/>
  <c r="K45" i="5"/>
  <c r="F46" i="5"/>
  <c r="H46" i="5"/>
  <c r="G46" i="5"/>
  <c r="I46" i="5"/>
  <c r="K46" i="5"/>
  <c r="F47" i="5"/>
  <c r="H47" i="5"/>
  <c r="G47" i="5"/>
  <c r="I47" i="5"/>
  <c r="K47" i="5"/>
  <c r="F48" i="5"/>
  <c r="H48" i="5"/>
  <c r="G48" i="5"/>
  <c r="I48" i="5"/>
  <c r="K48" i="5"/>
  <c r="F49" i="5"/>
  <c r="H49" i="5"/>
  <c r="G49" i="5"/>
  <c r="I49" i="5"/>
  <c r="K49" i="5"/>
  <c r="F50" i="5"/>
  <c r="H50" i="5"/>
  <c r="G50" i="5"/>
  <c r="I50" i="5"/>
  <c r="K50" i="5"/>
  <c r="F51" i="5"/>
  <c r="H51" i="5"/>
  <c r="G51" i="5"/>
  <c r="I51" i="5"/>
  <c r="K51" i="5"/>
  <c r="F52" i="5"/>
  <c r="H52" i="5"/>
  <c r="G52" i="5"/>
  <c r="I52" i="5"/>
  <c r="K52" i="5"/>
  <c r="F53" i="5"/>
  <c r="H53" i="5"/>
  <c r="G53" i="5"/>
  <c r="I53" i="5"/>
  <c r="K53" i="5"/>
  <c r="F54" i="5"/>
  <c r="H54" i="5"/>
  <c r="G54" i="5"/>
  <c r="I54" i="5"/>
  <c r="K54" i="5"/>
  <c r="F55" i="5"/>
  <c r="H55" i="5"/>
  <c r="G55" i="5"/>
  <c r="I55" i="5"/>
  <c r="K55" i="5"/>
  <c r="F56" i="5"/>
  <c r="H56" i="5"/>
  <c r="G56" i="5"/>
  <c r="I56" i="5"/>
  <c r="K56" i="5"/>
  <c r="F57" i="5"/>
  <c r="H57" i="5"/>
  <c r="G57" i="5"/>
  <c r="I57" i="5"/>
  <c r="K57" i="5"/>
  <c r="F58" i="5"/>
  <c r="H58" i="5"/>
  <c r="G58" i="5"/>
  <c r="I58" i="5"/>
  <c r="K58" i="5"/>
  <c r="F59" i="5"/>
  <c r="H59" i="5"/>
  <c r="G59" i="5"/>
  <c r="I59" i="5"/>
  <c r="K59" i="5"/>
  <c r="F60" i="5"/>
  <c r="H60" i="5"/>
  <c r="G60" i="5"/>
  <c r="I60" i="5"/>
  <c r="K60" i="5"/>
  <c r="F61" i="5"/>
  <c r="H61" i="5"/>
  <c r="G61" i="5"/>
  <c r="I61" i="5"/>
  <c r="K61" i="5"/>
  <c r="F62" i="5"/>
  <c r="H62" i="5"/>
  <c r="G62" i="5"/>
  <c r="I62" i="5"/>
  <c r="K62" i="5"/>
  <c r="F63" i="5"/>
  <c r="H63" i="5"/>
  <c r="G63" i="5"/>
  <c r="I63" i="5"/>
  <c r="K63" i="5"/>
  <c r="F64" i="5"/>
  <c r="H64" i="5"/>
  <c r="G64" i="5"/>
  <c r="I64" i="5"/>
  <c r="K64" i="5"/>
  <c r="F65" i="5"/>
  <c r="H65" i="5"/>
  <c r="G65" i="5"/>
  <c r="I65" i="5"/>
  <c r="K65" i="5"/>
  <c r="F66" i="5"/>
  <c r="H66" i="5"/>
  <c r="G66" i="5"/>
  <c r="I66" i="5"/>
  <c r="K66" i="5"/>
  <c r="F67" i="5"/>
  <c r="H67" i="5"/>
  <c r="G67" i="5"/>
  <c r="I67" i="5"/>
  <c r="K67" i="5"/>
  <c r="F68" i="5"/>
  <c r="H68" i="5"/>
  <c r="G68" i="5"/>
  <c r="I68" i="5"/>
  <c r="K68" i="5"/>
  <c r="F69" i="5"/>
  <c r="H69" i="5"/>
  <c r="G69" i="5"/>
  <c r="I69" i="5"/>
  <c r="K69" i="5"/>
  <c r="F70" i="5"/>
  <c r="H70" i="5"/>
  <c r="G70" i="5"/>
  <c r="I70" i="5"/>
  <c r="K70" i="5"/>
  <c r="F71" i="5"/>
  <c r="H71" i="5"/>
  <c r="G71" i="5"/>
  <c r="I71" i="5"/>
  <c r="K71" i="5"/>
  <c r="F72" i="5"/>
  <c r="H72" i="5"/>
  <c r="G72" i="5"/>
  <c r="I72" i="5"/>
  <c r="K72" i="5"/>
  <c r="F73" i="5"/>
  <c r="H73" i="5"/>
  <c r="G73" i="5"/>
  <c r="I73" i="5"/>
  <c r="K73" i="5"/>
  <c r="F74" i="5"/>
  <c r="H74" i="5"/>
  <c r="G74" i="5"/>
  <c r="I74" i="5"/>
  <c r="K74" i="5"/>
  <c r="F75" i="5"/>
  <c r="H75" i="5"/>
  <c r="G75" i="5"/>
  <c r="I75" i="5"/>
  <c r="K75" i="5"/>
  <c r="F76" i="5"/>
  <c r="H76" i="5"/>
  <c r="G76" i="5"/>
  <c r="I76" i="5"/>
  <c r="K76" i="5"/>
  <c r="F77" i="5"/>
  <c r="H77" i="5"/>
  <c r="G77" i="5"/>
  <c r="I77" i="5"/>
  <c r="K77" i="5"/>
  <c r="F78" i="5"/>
  <c r="H78" i="5"/>
  <c r="G78" i="5"/>
  <c r="I78" i="5"/>
  <c r="K78" i="5"/>
  <c r="F79" i="5"/>
  <c r="H79" i="5"/>
  <c r="G79" i="5"/>
  <c r="I79" i="5"/>
  <c r="K79" i="5"/>
  <c r="F80" i="5"/>
  <c r="H80" i="5"/>
  <c r="G80" i="5"/>
  <c r="I80" i="5"/>
  <c r="K80" i="5"/>
  <c r="F81" i="5"/>
  <c r="H81" i="5"/>
  <c r="G81" i="5"/>
  <c r="I81" i="5"/>
  <c r="K81" i="5"/>
  <c r="F82" i="5"/>
  <c r="H82" i="5"/>
  <c r="G82" i="5"/>
  <c r="I82" i="5"/>
  <c r="K82" i="5"/>
  <c r="F83" i="5"/>
  <c r="H83" i="5"/>
  <c r="G83" i="5"/>
  <c r="I83" i="5"/>
  <c r="K83" i="5"/>
  <c r="F84" i="5"/>
  <c r="H84" i="5"/>
  <c r="G84" i="5"/>
  <c r="I84" i="5"/>
  <c r="K84" i="5"/>
  <c r="F85" i="5"/>
  <c r="H85" i="5"/>
  <c r="G85" i="5"/>
  <c r="I85" i="5"/>
  <c r="K85" i="5"/>
  <c r="F86" i="5"/>
  <c r="H86" i="5"/>
  <c r="G86" i="5"/>
  <c r="I86" i="5"/>
  <c r="K86" i="5"/>
  <c r="F87" i="5"/>
  <c r="H87" i="5"/>
  <c r="G87" i="5"/>
  <c r="I87" i="5"/>
  <c r="K87" i="5"/>
  <c r="F88" i="5"/>
  <c r="H88" i="5"/>
  <c r="G88" i="5"/>
  <c r="I88" i="5"/>
  <c r="K88" i="5"/>
  <c r="F89" i="5"/>
  <c r="H89" i="5"/>
  <c r="G89" i="5"/>
  <c r="I89" i="5"/>
  <c r="K89" i="5"/>
  <c r="F90" i="5"/>
  <c r="H90" i="5"/>
  <c r="G90" i="5"/>
  <c r="I90" i="5"/>
  <c r="K90" i="5"/>
  <c r="F91" i="5"/>
  <c r="H91" i="5"/>
  <c r="G91" i="5"/>
  <c r="I91" i="5"/>
  <c r="K91" i="5"/>
  <c r="F92" i="5"/>
  <c r="H92" i="5"/>
  <c r="G92" i="5"/>
  <c r="I92" i="5"/>
  <c r="K92" i="5"/>
  <c r="F93" i="5"/>
  <c r="H93" i="5"/>
  <c r="G93" i="5"/>
  <c r="I93" i="5"/>
  <c r="K93" i="5"/>
  <c r="F94" i="5"/>
  <c r="H94" i="5"/>
  <c r="G94" i="5"/>
  <c r="I94" i="5"/>
  <c r="K94" i="5"/>
  <c r="F95" i="5"/>
  <c r="H95" i="5"/>
  <c r="G95" i="5"/>
  <c r="I95" i="5"/>
  <c r="K95" i="5"/>
  <c r="F96" i="5"/>
  <c r="H96" i="5"/>
  <c r="G96" i="5"/>
  <c r="I96" i="5"/>
  <c r="K96" i="5"/>
  <c r="F97" i="5"/>
  <c r="H97" i="5"/>
  <c r="G97" i="5"/>
  <c r="I97" i="5"/>
  <c r="K97" i="5"/>
  <c r="F98" i="5"/>
  <c r="H98" i="5"/>
  <c r="G98" i="5"/>
  <c r="I98" i="5"/>
  <c r="K98" i="5"/>
  <c r="F99" i="5"/>
  <c r="H99" i="5"/>
  <c r="G99" i="5"/>
  <c r="I99" i="5"/>
  <c r="K99" i="5"/>
  <c r="F100" i="5"/>
  <c r="H100" i="5"/>
  <c r="G100" i="5"/>
  <c r="I100" i="5"/>
  <c r="K100" i="5"/>
  <c r="F101" i="5"/>
  <c r="H101" i="5"/>
  <c r="G101" i="5"/>
  <c r="I101" i="5"/>
  <c r="K101" i="5"/>
  <c r="F102" i="5"/>
  <c r="H102" i="5"/>
  <c r="G102" i="5"/>
  <c r="I102" i="5"/>
  <c r="K102" i="5"/>
  <c r="F103" i="5"/>
  <c r="H103" i="5"/>
  <c r="G103" i="5"/>
  <c r="I103" i="5"/>
  <c r="K103" i="5"/>
  <c r="F104" i="5"/>
  <c r="H104" i="5"/>
  <c r="G104" i="5"/>
  <c r="I104" i="5"/>
  <c r="K104" i="5"/>
  <c r="F105" i="5"/>
  <c r="H105" i="5"/>
  <c r="G105" i="5"/>
  <c r="I105" i="5"/>
  <c r="K105" i="5"/>
  <c r="F106" i="5"/>
  <c r="H106" i="5"/>
  <c r="G106" i="5"/>
  <c r="I106" i="5"/>
  <c r="K106" i="5"/>
  <c r="F107" i="5"/>
  <c r="H107" i="5"/>
  <c r="G107" i="5"/>
  <c r="I107" i="5"/>
  <c r="K107" i="5"/>
  <c r="F108" i="5"/>
  <c r="H108" i="5"/>
  <c r="G108" i="5"/>
  <c r="I108" i="5"/>
  <c r="K108" i="5"/>
  <c r="F109" i="5"/>
  <c r="H109" i="5"/>
  <c r="G109" i="5"/>
  <c r="I109" i="5"/>
  <c r="K109" i="5"/>
  <c r="F110" i="5"/>
  <c r="H110" i="5"/>
  <c r="G110" i="5"/>
  <c r="I110" i="5"/>
  <c r="K110" i="5"/>
  <c r="F111" i="5"/>
  <c r="H111" i="5"/>
  <c r="G111" i="5"/>
  <c r="I111" i="5"/>
  <c r="K111" i="5"/>
  <c r="F112" i="5"/>
  <c r="H112" i="5"/>
  <c r="G112" i="5"/>
  <c r="I112" i="5"/>
  <c r="K112" i="5"/>
  <c r="F113" i="5"/>
  <c r="H113" i="5"/>
  <c r="G113" i="5"/>
  <c r="I113" i="5"/>
  <c r="K113" i="5"/>
  <c r="F114" i="5"/>
  <c r="H114" i="5"/>
  <c r="G114" i="5"/>
  <c r="I114" i="5"/>
  <c r="K114" i="5"/>
  <c r="F115" i="5"/>
  <c r="H115" i="5"/>
  <c r="G115" i="5"/>
  <c r="I115" i="5"/>
  <c r="K115" i="5"/>
  <c r="F116" i="5"/>
  <c r="H116" i="5"/>
  <c r="G116" i="5"/>
  <c r="I116" i="5"/>
  <c r="K116" i="5"/>
  <c r="F117" i="5"/>
  <c r="H117" i="5"/>
  <c r="G117" i="5"/>
  <c r="I117" i="5"/>
  <c r="K117" i="5"/>
  <c r="F118" i="5"/>
  <c r="H118" i="5"/>
  <c r="G118" i="5"/>
  <c r="I118" i="5"/>
  <c r="K118" i="5"/>
  <c r="F119" i="5"/>
  <c r="H119" i="5"/>
  <c r="G119" i="5"/>
  <c r="I119" i="5"/>
  <c r="K119" i="5"/>
  <c r="F120" i="5"/>
  <c r="H120" i="5"/>
  <c r="G120" i="5"/>
  <c r="I120" i="5"/>
  <c r="K120" i="5"/>
  <c r="F121" i="5"/>
  <c r="H121" i="5"/>
  <c r="G121" i="5"/>
  <c r="I121" i="5"/>
  <c r="K121" i="5"/>
  <c r="F122" i="5"/>
  <c r="H122" i="5"/>
  <c r="G122" i="5"/>
  <c r="I122" i="5"/>
  <c r="K122" i="5"/>
  <c r="F123" i="5"/>
  <c r="H123" i="5"/>
  <c r="G123" i="5"/>
  <c r="I123" i="5"/>
  <c r="K123" i="5"/>
  <c r="F124" i="5"/>
  <c r="H124" i="5"/>
  <c r="G124" i="5"/>
  <c r="I124" i="5"/>
  <c r="K124" i="5"/>
  <c r="F125" i="5"/>
  <c r="H125" i="5"/>
  <c r="G125" i="5"/>
  <c r="I125" i="5"/>
  <c r="K125" i="5"/>
  <c r="F126" i="5"/>
  <c r="H126" i="5"/>
  <c r="G126" i="5"/>
  <c r="I126" i="5"/>
  <c r="K126" i="5"/>
  <c r="F127" i="5"/>
  <c r="H127" i="5"/>
  <c r="G127" i="5"/>
  <c r="I127" i="5"/>
  <c r="K127" i="5"/>
  <c r="F128" i="5"/>
  <c r="H128" i="5"/>
  <c r="G128" i="5"/>
  <c r="I128" i="5"/>
  <c r="K128" i="5"/>
  <c r="F129" i="5"/>
  <c r="H129" i="5"/>
  <c r="G129" i="5"/>
  <c r="I129" i="5"/>
  <c r="K129" i="5"/>
  <c r="F130" i="5"/>
  <c r="H130" i="5"/>
  <c r="G130" i="5"/>
  <c r="I130" i="5"/>
  <c r="K130" i="5"/>
  <c r="F131" i="5"/>
  <c r="H131" i="5"/>
  <c r="G131" i="5"/>
  <c r="I131" i="5"/>
  <c r="K131" i="5"/>
  <c r="F132" i="5"/>
  <c r="H132" i="5"/>
  <c r="G132" i="5"/>
  <c r="I132" i="5"/>
  <c r="K132" i="5"/>
  <c r="F133" i="5"/>
  <c r="H133" i="5"/>
  <c r="G133" i="5"/>
  <c r="I133" i="5"/>
  <c r="K133" i="5"/>
  <c r="F134" i="5"/>
  <c r="H134" i="5"/>
  <c r="G134" i="5"/>
  <c r="I134" i="5"/>
  <c r="K134" i="5"/>
  <c r="F135" i="5"/>
  <c r="H135" i="5"/>
  <c r="G135" i="5"/>
  <c r="I135" i="5"/>
  <c r="K135" i="5"/>
  <c r="F136" i="5"/>
  <c r="H136" i="5"/>
  <c r="G136" i="5"/>
  <c r="I136" i="5"/>
  <c r="K136" i="5"/>
  <c r="F137" i="5"/>
  <c r="H137" i="5"/>
  <c r="G137" i="5"/>
  <c r="I137" i="5"/>
  <c r="K137" i="5"/>
  <c r="F138" i="5"/>
  <c r="H138" i="5"/>
  <c r="G138" i="5"/>
  <c r="I138" i="5"/>
  <c r="K138" i="5"/>
  <c r="F139" i="5"/>
  <c r="H139" i="5"/>
  <c r="G139" i="5"/>
  <c r="I139" i="5"/>
  <c r="K139" i="5"/>
  <c r="F140" i="5"/>
  <c r="H140" i="5"/>
  <c r="G140" i="5"/>
  <c r="I140" i="5"/>
  <c r="K140" i="5"/>
  <c r="F141" i="5"/>
  <c r="H141" i="5"/>
  <c r="G141" i="5"/>
  <c r="I141" i="5"/>
  <c r="K141" i="5"/>
  <c r="F142" i="5"/>
  <c r="H142" i="5"/>
  <c r="G142" i="5"/>
  <c r="I142" i="5"/>
  <c r="K142" i="5"/>
  <c r="F143" i="5"/>
  <c r="H143" i="5"/>
  <c r="G143" i="5"/>
  <c r="I143" i="5"/>
  <c r="K143" i="5"/>
  <c r="F144" i="5"/>
  <c r="H144" i="5"/>
  <c r="G144" i="5"/>
  <c r="I144" i="5"/>
  <c r="K144" i="5"/>
  <c r="F145" i="5"/>
  <c r="H145" i="5"/>
  <c r="G145" i="5"/>
  <c r="I145" i="5"/>
  <c r="K145" i="5"/>
  <c r="F146" i="5"/>
  <c r="H146" i="5"/>
  <c r="G146" i="5"/>
  <c r="I146" i="5"/>
  <c r="K146" i="5"/>
  <c r="F147" i="5"/>
  <c r="H147" i="5"/>
  <c r="G147" i="5"/>
  <c r="I147" i="5"/>
  <c r="K147" i="5"/>
  <c r="F148" i="5"/>
  <c r="H148" i="5"/>
  <c r="I148" i="5"/>
  <c r="G148" i="5"/>
  <c r="K148" i="5"/>
  <c r="F149" i="5"/>
  <c r="H149" i="5"/>
  <c r="I149" i="5"/>
  <c r="G149" i="5"/>
  <c r="K149" i="5"/>
  <c r="F150" i="5"/>
  <c r="H150" i="5"/>
  <c r="I150" i="5"/>
  <c r="G150" i="5"/>
  <c r="K150" i="5"/>
  <c r="F151" i="5"/>
  <c r="H151" i="5"/>
  <c r="I151" i="5"/>
  <c r="G151" i="5"/>
  <c r="K151" i="5"/>
  <c r="F152" i="5"/>
  <c r="H152" i="5"/>
  <c r="I152" i="5"/>
  <c r="G152" i="5"/>
  <c r="K152" i="5"/>
  <c r="F153" i="5"/>
  <c r="H153" i="5"/>
  <c r="I153" i="5"/>
  <c r="G153" i="5"/>
  <c r="K153" i="5"/>
  <c r="F154" i="5"/>
  <c r="H154" i="5"/>
  <c r="I154" i="5"/>
  <c r="G154" i="5"/>
  <c r="K154" i="5"/>
  <c r="F155" i="5"/>
  <c r="H155" i="5"/>
  <c r="I155" i="5"/>
  <c r="G155" i="5"/>
  <c r="K155" i="5"/>
  <c r="F156" i="5"/>
  <c r="H156" i="5"/>
  <c r="I156" i="5"/>
  <c r="G156" i="5"/>
  <c r="K156" i="5"/>
  <c r="F157" i="5"/>
  <c r="H157" i="5"/>
  <c r="I157" i="5"/>
  <c r="G157" i="5"/>
  <c r="K157" i="5"/>
  <c r="F158" i="5"/>
  <c r="H158" i="5"/>
  <c r="I158" i="5"/>
  <c r="G158" i="5"/>
  <c r="K158" i="5"/>
  <c r="F159" i="5"/>
  <c r="H159" i="5"/>
  <c r="F160" i="5"/>
  <c r="H160" i="5"/>
  <c r="F161" i="5"/>
  <c r="H161" i="5"/>
  <c r="F162" i="5"/>
  <c r="H162" i="5"/>
  <c r="F163" i="5"/>
  <c r="H163" i="5"/>
  <c r="F164" i="5"/>
  <c r="H164" i="5"/>
  <c r="F165" i="5"/>
  <c r="H165" i="5"/>
  <c r="F166" i="5"/>
  <c r="H166" i="5"/>
  <c r="F167" i="5"/>
  <c r="H167" i="5"/>
  <c r="F168" i="5"/>
  <c r="H168" i="5"/>
  <c r="F169" i="5"/>
  <c r="H169" i="5"/>
  <c r="F170" i="5"/>
  <c r="H170" i="5"/>
  <c r="F171" i="5"/>
  <c r="H171" i="5"/>
  <c r="F172" i="5"/>
  <c r="H172" i="5"/>
  <c r="F173" i="5"/>
  <c r="H173" i="5"/>
  <c r="F174" i="5"/>
  <c r="H174" i="5"/>
  <c r="F175" i="5"/>
  <c r="H175" i="5"/>
  <c r="F176" i="5"/>
  <c r="H176" i="5"/>
  <c r="F177" i="5"/>
  <c r="H177" i="5"/>
  <c r="F178" i="5"/>
  <c r="H178" i="5"/>
  <c r="F179" i="5"/>
  <c r="H179" i="5"/>
  <c r="F180" i="5"/>
  <c r="H180" i="5"/>
  <c r="F181" i="5"/>
  <c r="H181" i="5"/>
  <c r="F182" i="5"/>
  <c r="H182" i="5"/>
  <c r="F183" i="5"/>
  <c r="H183" i="5"/>
  <c r="F184" i="5"/>
  <c r="H184" i="5"/>
  <c r="F185" i="5"/>
  <c r="H185" i="5"/>
  <c r="F186" i="5"/>
  <c r="H186" i="5"/>
  <c r="F187" i="5"/>
  <c r="H187" i="5"/>
  <c r="F188" i="5"/>
  <c r="H188" i="5"/>
  <c r="F189" i="5"/>
  <c r="H189" i="5"/>
  <c r="F190" i="5"/>
  <c r="H190" i="5"/>
  <c r="F191" i="5"/>
  <c r="H191" i="5"/>
  <c r="F192" i="5"/>
  <c r="H192" i="5"/>
  <c r="F193" i="5"/>
  <c r="H193" i="5"/>
  <c r="F194" i="5"/>
  <c r="H194" i="5"/>
  <c r="F195" i="5"/>
  <c r="H195" i="5"/>
  <c r="F196" i="5"/>
  <c r="H196" i="5"/>
  <c r="F197" i="5"/>
  <c r="H197" i="5"/>
  <c r="F198" i="5"/>
  <c r="H198" i="5"/>
  <c r="F199" i="5"/>
  <c r="H199" i="5"/>
  <c r="F200" i="5"/>
  <c r="H200" i="5"/>
  <c r="F201" i="5"/>
  <c r="H201" i="5"/>
  <c r="F202" i="5"/>
  <c r="H202" i="5"/>
  <c r="F203" i="5"/>
  <c r="H203" i="5"/>
  <c r="F204" i="5"/>
  <c r="H204" i="5"/>
  <c r="F205" i="5"/>
  <c r="H205" i="5"/>
  <c r="F206" i="5"/>
  <c r="H206" i="5"/>
  <c r="F207" i="5"/>
  <c r="H207" i="5"/>
  <c r="F208" i="5"/>
  <c r="H208" i="5"/>
  <c r="F209" i="5"/>
  <c r="H209" i="5"/>
  <c r="F210" i="5"/>
  <c r="H210" i="5"/>
  <c r="F211" i="5"/>
  <c r="H211" i="5"/>
  <c r="F212" i="5"/>
  <c r="H212" i="5"/>
  <c r="F213" i="5"/>
  <c r="H213" i="5"/>
  <c r="F214" i="5"/>
  <c r="H214" i="5"/>
  <c r="F215" i="5"/>
  <c r="H215" i="5"/>
  <c r="F216" i="5"/>
  <c r="H216" i="5"/>
  <c r="F217" i="5"/>
  <c r="H217" i="5"/>
  <c r="F218" i="5"/>
  <c r="H218" i="5"/>
  <c r="F219" i="5"/>
  <c r="H219" i="5"/>
  <c r="F220" i="5"/>
  <c r="H220" i="5"/>
  <c r="F221" i="5"/>
  <c r="H221" i="5"/>
  <c r="F222" i="5"/>
  <c r="H222" i="5"/>
  <c r="F223" i="5"/>
  <c r="H223" i="5"/>
  <c r="F224" i="5"/>
  <c r="H224" i="5"/>
  <c r="F225" i="5"/>
  <c r="H225" i="5"/>
  <c r="F226" i="5"/>
  <c r="H226" i="5"/>
  <c r="F227" i="5"/>
  <c r="H227" i="5"/>
  <c r="F228" i="5"/>
  <c r="H228" i="5"/>
  <c r="F229" i="5"/>
  <c r="H229" i="5"/>
  <c r="F230" i="5"/>
  <c r="H230" i="5"/>
  <c r="F231" i="5"/>
  <c r="H231" i="5"/>
  <c r="F232" i="5"/>
  <c r="H232" i="5"/>
  <c r="F233" i="5"/>
  <c r="H233" i="5"/>
  <c r="F234" i="5"/>
  <c r="H234" i="5"/>
  <c r="F235" i="5"/>
  <c r="H235" i="5"/>
  <c r="F236" i="5"/>
  <c r="H236" i="5"/>
  <c r="F237" i="5"/>
  <c r="H237" i="5"/>
  <c r="F238" i="5"/>
  <c r="H238" i="5"/>
  <c r="F239" i="5"/>
  <c r="H239" i="5"/>
  <c r="F240" i="5"/>
  <c r="H240" i="5"/>
  <c r="F241" i="5"/>
  <c r="H241" i="5"/>
  <c r="F242" i="5"/>
  <c r="H242" i="5"/>
  <c r="F243" i="5"/>
  <c r="H243" i="5"/>
  <c r="F244" i="5"/>
  <c r="H244" i="5"/>
  <c r="F245" i="5"/>
  <c r="H245" i="5"/>
  <c r="F246" i="5"/>
  <c r="H246" i="5"/>
  <c r="F247" i="5"/>
  <c r="H247" i="5"/>
  <c r="F248" i="5"/>
  <c r="H248" i="5"/>
  <c r="F249" i="5"/>
  <c r="H249" i="5"/>
  <c r="F250" i="5"/>
  <c r="H250" i="5"/>
  <c r="F251" i="5"/>
  <c r="H251" i="5"/>
  <c r="F252" i="5"/>
  <c r="H252" i="5"/>
  <c r="F253" i="5"/>
  <c r="H253" i="5"/>
  <c r="F254" i="5"/>
  <c r="H254" i="5"/>
  <c r="F255" i="5"/>
  <c r="H255" i="5"/>
  <c r="F256" i="5"/>
  <c r="H256" i="5"/>
  <c r="F257" i="5"/>
  <c r="H257" i="5"/>
  <c r="F258" i="5"/>
  <c r="H258" i="5"/>
  <c r="F259" i="5"/>
  <c r="H259" i="5"/>
  <c r="F260" i="5"/>
  <c r="H260" i="5"/>
  <c r="F261" i="5"/>
  <c r="H261" i="5"/>
  <c r="F262" i="5"/>
  <c r="H262" i="5"/>
  <c r="F263" i="5"/>
  <c r="H263" i="5"/>
  <c r="F264" i="5"/>
  <c r="H264" i="5"/>
  <c r="F265" i="5"/>
  <c r="H265" i="5"/>
  <c r="F266" i="5"/>
  <c r="H266" i="5"/>
  <c r="F267" i="5"/>
  <c r="H267" i="5"/>
  <c r="F268" i="5"/>
  <c r="H268" i="5"/>
  <c r="F269" i="5"/>
  <c r="H269" i="5"/>
  <c r="F270" i="5"/>
  <c r="H270" i="5"/>
  <c r="F271" i="5"/>
  <c r="H271" i="5"/>
  <c r="F272" i="5"/>
  <c r="H272" i="5"/>
  <c r="F273" i="5"/>
  <c r="H273" i="5"/>
  <c r="F274" i="5"/>
  <c r="H274" i="5"/>
  <c r="F275" i="5"/>
  <c r="H275" i="5"/>
  <c r="F276" i="5"/>
  <c r="H276" i="5"/>
  <c r="F277" i="5"/>
  <c r="H277" i="5"/>
  <c r="F278" i="5"/>
  <c r="H278" i="5"/>
  <c r="F279" i="5"/>
  <c r="H279" i="5"/>
  <c r="F280" i="5"/>
  <c r="H280" i="5"/>
  <c r="F281" i="5"/>
  <c r="H281" i="5"/>
  <c r="F282" i="5"/>
  <c r="H282" i="5"/>
  <c r="F283" i="5"/>
  <c r="H283" i="5"/>
  <c r="F284" i="5"/>
  <c r="H284" i="5"/>
  <c r="F285" i="5"/>
  <c r="H285" i="5"/>
  <c r="F286" i="5"/>
  <c r="H286" i="5"/>
  <c r="F287" i="5"/>
  <c r="H287" i="5"/>
  <c r="F288" i="5"/>
  <c r="H288" i="5"/>
  <c r="F289" i="5"/>
  <c r="H289" i="5"/>
  <c r="F290" i="5"/>
  <c r="H290" i="5"/>
  <c r="F291" i="5"/>
  <c r="H291" i="5"/>
  <c r="F292" i="5"/>
  <c r="H292" i="5"/>
  <c r="F293" i="5"/>
  <c r="H293" i="5"/>
  <c r="F294" i="5"/>
  <c r="H294" i="5"/>
  <c r="F295" i="5"/>
  <c r="H295" i="5"/>
  <c r="F296" i="5"/>
  <c r="H296" i="5"/>
  <c r="F297" i="5"/>
  <c r="H297" i="5"/>
  <c r="F298" i="5"/>
  <c r="H298" i="5"/>
  <c r="F299" i="5"/>
  <c r="H299" i="5"/>
  <c r="F300" i="5"/>
  <c r="H300" i="5"/>
  <c r="F301" i="5"/>
  <c r="H301" i="5"/>
  <c r="F302" i="5"/>
  <c r="H302" i="5"/>
  <c r="F303" i="5"/>
  <c r="H303" i="5"/>
  <c r="F304" i="5"/>
  <c r="H304" i="5"/>
  <c r="F305" i="5"/>
  <c r="H305" i="5"/>
  <c r="F306" i="5"/>
  <c r="H306" i="5"/>
  <c r="F307" i="5"/>
  <c r="H307" i="5"/>
  <c r="F308" i="5"/>
  <c r="H308" i="5"/>
  <c r="F309" i="5"/>
  <c r="H309" i="5"/>
  <c r="F310" i="5"/>
  <c r="H310" i="5"/>
  <c r="F311" i="5"/>
  <c r="H311" i="5"/>
  <c r="F312" i="5"/>
  <c r="H312" i="5"/>
  <c r="F313" i="5"/>
  <c r="H313" i="5"/>
  <c r="F314" i="5"/>
  <c r="H314" i="5"/>
  <c r="F315" i="5"/>
  <c r="H315" i="5"/>
  <c r="F316" i="5"/>
  <c r="H316" i="5"/>
  <c r="F317" i="5"/>
  <c r="H317" i="5"/>
  <c r="F318" i="5"/>
  <c r="H318" i="5"/>
  <c r="F319" i="5"/>
  <c r="H319" i="5"/>
  <c r="F320" i="5"/>
  <c r="H320" i="5"/>
  <c r="F321" i="5"/>
  <c r="H321" i="5"/>
  <c r="F322" i="5"/>
  <c r="H322" i="5"/>
  <c r="F323" i="5"/>
  <c r="H323" i="5"/>
  <c r="F324" i="5"/>
  <c r="H324" i="5"/>
  <c r="F325" i="5"/>
  <c r="H325" i="5"/>
  <c r="F326" i="5"/>
  <c r="H326" i="5"/>
  <c r="F327" i="5"/>
  <c r="H327" i="5"/>
  <c r="F328" i="5"/>
  <c r="H328" i="5"/>
  <c r="F329" i="5"/>
  <c r="H329" i="5"/>
  <c r="F330" i="5"/>
  <c r="H330" i="5"/>
  <c r="F331" i="5"/>
  <c r="H331" i="5"/>
  <c r="F332" i="5"/>
  <c r="H332" i="5"/>
  <c r="F333" i="5"/>
  <c r="H333" i="5"/>
  <c r="F334" i="5"/>
  <c r="H334" i="5"/>
  <c r="F335" i="5"/>
  <c r="H335" i="5"/>
  <c r="F336" i="5"/>
  <c r="H336" i="5"/>
  <c r="F337" i="5"/>
  <c r="H337" i="5"/>
  <c r="F338" i="5"/>
  <c r="H338" i="5"/>
  <c r="F339" i="5"/>
  <c r="H339" i="5"/>
  <c r="F340" i="5"/>
  <c r="H340" i="5"/>
  <c r="F341" i="5"/>
  <c r="H341" i="5"/>
  <c r="F342" i="5"/>
  <c r="H342" i="5"/>
  <c r="F343" i="5"/>
  <c r="H343" i="5"/>
  <c r="F344" i="5"/>
  <c r="H344" i="5"/>
  <c r="F345" i="5"/>
  <c r="H345" i="5"/>
  <c r="F346" i="5"/>
  <c r="H346" i="5"/>
  <c r="F347" i="5"/>
  <c r="H347" i="5"/>
  <c r="F348" i="5"/>
  <c r="H348" i="5"/>
  <c r="F349" i="5"/>
  <c r="H349" i="5"/>
  <c r="F350" i="5"/>
  <c r="H350" i="5"/>
  <c r="F351" i="5"/>
  <c r="H351" i="5"/>
  <c r="F352" i="5"/>
  <c r="H352" i="5"/>
  <c r="F353" i="5"/>
  <c r="H353" i="5"/>
  <c r="F354" i="5"/>
  <c r="H354" i="5"/>
  <c r="F355" i="5"/>
  <c r="H355" i="5"/>
  <c r="F356" i="5"/>
  <c r="H356" i="5"/>
  <c r="F357" i="5"/>
  <c r="H357" i="5"/>
  <c r="F358" i="5"/>
  <c r="H358" i="5"/>
  <c r="F359" i="5"/>
  <c r="H359" i="5"/>
  <c r="F360" i="5"/>
  <c r="H360" i="5"/>
  <c r="F361" i="5"/>
  <c r="H361" i="5"/>
  <c r="F362" i="5"/>
  <c r="H362" i="5"/>
  <c r="F363" i="5"/>
  <c r="H363" i="5"/>
  <c r="F364" i="5"/>
  <c r="H364" i="5"/>
  <c r="F365" i="5"/>
  <c r="H365" i="5"/>
  <c r="F366" i="5"/>
  <c r="H366" i="5"/>
  <c r="F367" i="5"/>
  <c r="H367" i="5"/>
  <c r="F368" i="5"/>
  <c r="H368" i="5"/>
  <c r="F369" i="5"/>
  <c r="H369" i="5"/>
  <c r="F370" i="5"/>
  <c r="H370" i="5"/>
  <c r="F371" i="5"/>
  <c r="H371" i="5"/>
  <c r="F372" i="5"/>
  <c r="H372" i="5"/>
  <c r="F373" i="5"/>
  <c r="H373" i="5"/>
  <c r="F374" i="5"/>
  <c r="H374" i="5"/>
  <c r="F375" i="5"/>
  <c r="H375" i="5"/>
  <c r="F376" i="5"/>
  <c r="H376" i="5"/>
  <c r="F377" i="5"/>
  <c r="H377" i="5"/>
  <c r="F378" i="5"/>
  <c r="H378" i="5"/>
  <c r="F379" i="5"/>
  <c r="H379" i="5"/>
  <c r="F380" i="5"/>
  <c r="H380" i="5"/>
  <c r="F381" i="5"/>
  <c r="H381" i="5"/>
  <c r="F382" i="5"/>
  <c r="H382" i="5"/>
  <c r="F383" i="5"/>
  <c r="H383" i="5"/>
  <c r="F384" i="5"/>
  <c r="H384" i="5"/>
  <c r="F385" i="5"/>
  <c r="H385" i="5"/>
  <c r="F386" i="5"/>
  <c r="H386" i="5"/>
  <c r="F387" i="5"/>
  <c r="L387" i="5"/>
  <c r="M387" i="5"/>
  <c r="N387" i="5"/>
  <c r="H387" i="5"/>
  <c r="I387" i="5"/>
  <c r="K387" i="5"/>
  <c r="G387" i="5"/>
  <c r="Y386" i="5"/>
  <c r="Z386" i="5"/>
  <c r="AA386" i="5"/>
  <c r="X386" i="5"/>
  <c r="L386" i="5"/>
  <c r="M386" i="5"/>
  <c r="N386" i="5"/>
  <c r="I386" i="5"/>
  <c r="K386" i="5"/>
  <c r="G386" i="5"/>
  <c r="Y385" i="5"/>
  <c r="Z385" i="5"/>
  <c r="AA385" i="5"/>
  <c r="X385" i="5"/>
  <c r="L385" i="5"/>
  <c r="M385" i="5"/>
  <c r="N385" i="5"/>
  <c r="I385" i="5"/>
  <c r="K385" i="5"/>
  <c r="G385" i="5"/>
  <c r="Y384" i="5"/>
  <c r="Z384" i="5"/>
  <c r="AA384" i="5"/>
  <c r="X384" i="5"/>
  <c r="L384" i="5"/>
  <c r="M384" i="5"/>
  <c r="N384" i="5"/>
  <c r="I384" i="5"/>
  <c r="K384" i="5"/>
  <c r="G384" i="5"/>
  <c r="Y383" i="5"/>
  <c r="Z383" i="5"/>
  <c r="AA383" i="5"/>
  <c r="X383" i="5"/>
  <c r="L383" i="5"/>
  <c r="M383" i="5"/>
  <c r="N383" i="5"/>
  <c r="I383" i="5"/>
  <c r="K383" i="5"/>
  <c r="G383" i="5"/>
  <c r="Y382" i="5"/>
  <c r="Z382" i="5"/>
  <c r="AA382" i="5"/>
  <c r="X382" i="5"/>
  <c r="L382" i="5"/>
  <c r="M382" i="5"/>
  <c r="N382" i="5"/>
  <c r="I382" i="5"/>
  <c r="K382" i="5"/>
  <c r="G382" i="5"/>
  <c r="Y381" i="5"/>
  <c r="Z381" i="5"/>
  <c r="AA381" i="5"/>
  <c r="X381" i="5"/>
  <c r="L381" i="5"/>
  <c r="M381" i="5"/>
  <c r="N381" i="5"/>
  <c r="I381" i="5"/>
  <c r="K381" i="5"/>
  <c r="G381" i="5"/>
  <c r="Y380" i="5"/>
  <c r="Z380" i="5"/>
  <c r="AA380" i="5"/>
  <c r="X380" i="5"/>
  <c r="L380" i="5"/>
  <c r="M380" i="5"/>
  <c r="N380" i="5"/>
  <c r="I380" i="5"/>
  <c r="K380" i="5"/>
  <c r="G380" i="5"/>
  <c r="Y379" i="5"/>
  <c r="Z379" i="5"/>
  <c r="AA379" i="5"/>
  <c r="X379" i="5"/>
  <c r="L379" i="5"/>
  <c r="M379" i="5"/>
  <c r="N379" i="5"/>
  <c r="I379" i="5"/>
  <c r="K379" i="5"/>
  <c r="G379" i="5"/>
  <c r="Y378" i="5"/>
  <c r="Z378" i="5"/>
  <c r="AA378" i="5"/>
  <c r="X378" i="5"/>
  <c r="L378" i="5"/>
  <c r="M378" i="5"/>
  <c r="N378" i="5"/>
  <c r="I378" i="5"/>
  <c r="K378" i="5"/>
  <c r="G378" i="5"/>
  <c r="Y377" i="5"/>
  <c r="Z377" i="5"/>
  <c r="AA377" i="5"/>
  <c r="X377" i="5"/>
  <c r="L377" i="5"/>
  <c r="M377" i="5"/>
  <c r="N377" i="5"/>
  <c r="I377" i="5"/>
  <c r="K377" i="5"/>
  <c r="G377" i="5"/>
  <c r="V376" i="5"/>
  <c r="W376" i="5"/>
  <c r="X376" i="5"/>
  <c r="U376" i="5"/>
  <c r="L376" i="5"/>
  <c r="M376" i="5"/>
  <c r="N376" i="5"/>
  <c r="I376" i="5"/>
  <c r="K376" i="5"/>
  <c r="G376" i="5"/>
  <c r="V375" i="5"/>
  <c r="W375" i="5"/>
  <c r="X375" i="5"/>
  <c r="U375" i="5"/>
  <c r="L375" i="5"/>
  <c r="M375" i="5"/>
  <c r="N375" i="5"/>
  <c r="I375" i="5"/>
  <c r="K375" i="5"/>
  <c r="G375" i="5"/>
  <c r="V374" i="5"/>
  <c r="W374" i="5"/>
  <c r="X374" i="5"/>
  <c r="U374" i="5"/>
  <c r="L374" i="5"/>
  <c r="M374" i="5"/>
  <c r="N374" i="5"/>
  <c r="I374" i="5"/>
  <c r="K374" i="5"/>
  <c r="G374" i="5"/>
  <c r="V373" i="5"/>
  <c r="W373" i="5"/>
  <c r="X373" i="5"/>
  <c r="U373" i="5"/>
  <c r="L373" i="5"/>
  <c r="M373" i="5"/>
  <c r="N373" i="5"/>
  <c r="I373" i="5"/>
  <c r="K373" i="5"/>
  <c r="G373" i="5"/>
  <c r="V372" i="5"/>
  <c r="W372" i="5"/>
  <c r="X372" i="5"/>
  <c r="U372" i="5"/>
  <c r="L372" i="5"/>
  <c r="M372" i="5"/>
  <c r="N372" i="5"/>
  <c r="I372" i="5"/>
  <c r="K372" i="5"/>
  <c r="G372" i="5"/>
  <c r="V371" i="5"/>
  <c r="W371" i="5"/>
  <c r="X371" i="5"/>
  <c r="U371" i="5"/>
  <c r="L371" i="5"/>
  <c r="M371" i="5"/>
  <c r="N371" i="5"/>
  <c r="I371" i="5"/>
  <c r="K371" i="5"/>
  <c r="G371" i="5"/>
  <c r="V370" i="5"/>
  <c r="W370" i="5"/>
  <c r="X370" i="5"/>
  <c r="U370" i="5"/>
  <c r="L370" i="5"/>
  <c r="M370" i="5"/>
  <c r="N370" i="5"/>
  <c r="I370" i="5"/>
  <c r="K370" i="5"/>
  <c r="G370" i="5"/>
  <c r="V369" i="5"/>
  <c r="W369" i="5"/>
  <c r="X369" i="5"/>
  <c r="U369" i="5"/>
  <c r="L369" i="5"/>
  <c r="M369" i="5"/>
  <c r="N369" i="5"/>
  <c r="I369" i="5"/>
  <c r="K369" i="5"/>
  <c r="G369" i="5"/>
  <c r="V368" i="5"/>
  <c r="W368" i="5"/>
  <c r="X368" i="5"/>
  <c r="U368" i="5"/>
  <c r="L368" i="5"/>
  <c r="M368" i="5"/>
  <c r="N368" i="5"/>
  <c r="I368" i="5"/>
  <c r="K368" i="5"/>
  <c r="G368" i="5"/>
  <c r="V367" i="5"/>
  <c r="W367" i="5"/>
  <c r="X367" i="5"/>
  <c r="U367" i="5"/>
  <c r="L367" i="5"/>
  <c r="M367" i="5"/>
  <c r="N367" i="5"/>
  <c r="I367" i="5"/>
  <c r="K367" i="5"/>
  <c r="G367" i="5"/>
  <c r="V366" i="5"/>
  <c r="W366" i="5"/>
  <c r="X366" i="5"/>
  <c r="U366" i="5"/>
  <c r="L366" i="5"/>
  <c r="M366" i="5"/>
  <c r="N366" i="5"/>
  <c r="I366" i="5"/>
  <c r="K366" i="5"/>
  <c r="G366" i="5"/>
  <c r="V365" i="5"/>
  <c r="W365" i="5"/>
  <c r="X365" i="5"/>
  <c r="U365" i="5"/>
  <c r="L365" i="5"/>
  <c r="M365" i="5"/>
  <c r="N365" i="5"/>
  <c r="I365" i="5"/>
  <c r="K365" i="5"/>
  <c r="G365" i="5"/>
  <c r="V364" i="5"/>
  <c r="W364" i="5"/>
  <c r="X364" i="5"/>
  <c r="U364" i="5"/>
  <c r="L364" i="5"/>
  <c r="M364" i="5"/>
  <c r="N364" i="5"/>
  <c r="I364" i="5"/>
  <c r="K364" i="5"/>
  <c r="G364" i="5"/>
  <c r="V363" i="5"/>
  <c r="W363" i="5"/>
  <c r="X363" i="5"/>
  <c r="U363" i="5"/>
  <c r="L363" i="5"/>
  <c r="M363" i="5"/>
  <c r="N363" i="5"/>
  <c r="I363" i="5"/>
  <c r="K363" i="5"/>
  <c r="G363" i="5"/>
  <c r="V362" i="5"/>
  <c r="W362" i="5"/>
  <c r="X362" i="5"/>
  <c r="U362" i="5"/>
  <c r="L362" i="5"/>
  <c r="M362" i="5"/>
  <c r="N362" i="5"/>
  <c r="I362" i="5"/>
  <c r="K362" i="5"/>
  <c r="G362" i="5"/>
  <c r="V361" i="5"/>
  <c r="W361" i="5"/>
  <c r="X361" i="5"/>
  <c r="U361" i="5"/>
  <c r="L361" i="5"/>
  <c r="M361" i="5"/>
  <c r="N361" i="5"/>
  <c r="I361" i="5"/>
  <c r="K361" i="5"/>
  <c r="G361" i="5"/>
  <c r="V360" i="5"/>
  <c r="W360" i="5"/>
  <c r="X360" i="5"/>
  <c r="U360" i="5"/>
  <c r="L360" i="5"/>
  <c r="M360" i="5"/>
  <c r="N360" i="5"/>
  <c r="I360" i="5"/>
  <c r="K360" i="5"/>
  <c r="G360" i="5"/>
  <c r="V359" i="5"/>
  <c r="W359" i="5"/>
  <c r="X359" i="5"/>
  <c r="U359" i="5"/>
  <c r="L359" i="5"/>
  <c r="M359" i="5"/>
  <c r="N359" i="5"/>
  <c r="I359" i="5"/>
  <c r="K359" i="5"/>
  <c r="G359" i="5"/>
  <c r="V358" i="5"/>
  <c r="W358" i="5"/>
  <c r="X358" i="5"/>
  <c r="U358" i="5"/>
  <c r="L358" i="5"/>
  <c r="M358" i="5"/>
  <c r="N358" i="5"/>
  <c r="I358" i="5"/>
  <c r="K358" i="5"/>
  <c r="G358" i="5"/>
  <c r="V357" i="5"/>
  <c r="W357" i="5"/>
  <c r="X357" i="5"/>
  <c r="U357" i="5"/>
  <c r="L357" i="5"/>
  <c r="M357" i="5"/>
  <c r="N357" i="5"/>
  <c r="I357" i="5"/>
  <c r="K357" i="5"/>
  <c r="G357" i="5"/>
  <c r="V356" i="5"/>
  <c r="W356" i="5"/>
  <c r="X356" i="5"/>
  <c r="U356" i="5"/>
  <c r="L356" i="5"/>
  <c r="M356" i="5"/>
  <c r="N356" i="5"/>
  <c r="I356" i="5"/>
  <c r="K356" i="5"/>
  <c r="G356" i="5"/>
  <c r="V355" i="5"/>
  <c r="W355" i="5"/>
  <c r="X355" i="5"/>
  <c r="U355" i="5"/>
  <c r="L355" i="5"/>
  <c r="M355" i="5"/>
  <c r="N355" i="5"/>
  <c r="I355" i="5"/>
  <c r="K355" i="5"/>
  <c r="G355" i="5"/>
  <c r="V354" i="5"/>
  <c r="W354" i="5"/>
  <c r="X354" i="5"/>
  <c r="U354" i="5"/>
  <c r="L354" i="5"/>
  <c r="M354" i="5"/>
  <c r="N354" i="5"/>
  <c r="I354" i="5"/>
  <c r="K354" i="5"/>
  <c r="G354" i="5"/>
  <c r="V353" i="5"/>
  <c r="W353" i="5"/>
  <c r="X353" i="5"/>
  <c r="U353" i="5"/>
  <c r="L353" i="5"/>
  <c r="M353" i="5"/>
  <c r="N353" i="5"/>
  <c r="I353" i="5"/>
  <c r="K353" i="5"/>
  <c r="G353" i="5"/>
  <c r="V352" i="5"/>
  <c r="W352" i="5"/>
  <c r="X352" i="5"/>
  <c r="U352" i="5"/>
  <c r="L352" i="5"/>
  <c r="M352" i="5"/>
  <c r="N352" i="5"/>
  <c r="I352" i="5"/>
  <c r="K352" i="5"/>
  <c r="G352" i="5"/>
  <c r="V351" i="5"/>
  <c r="W351" i="5"/>
  <c r="X351" i="5"/>
  <c r="U351" i="5"/>
  <c r="L351" i="5"/>
  <c r="M351" i="5"/>
  <c r="N351" i="5"/>
  <c r="I351" i="5"/>
  <c r="K351" i="5"/>
  <c r="G351" i="5"/>
  <c r="V350" i="5"/>
  <c r="W350" i="5"/>
  <c r="X350" i="5"/>
  <c r="U350" i="5"/>
  <c r="L350" i="5"/>
  <c r="M350" i="5"/>
  <c r="N350" i="5"/>
  <c r="I350" i="5"/>
  <c r="K350" i="5"/>
  <c r="G350" i="5"/>
  <c r="V349" i="5"/>
  <c r="W349" i="5"/>
  <c r="X349" i="5"/>
  <c r="U349" i="5"/>
  <c r="L349" i="5"/>
  <c r="M349" i="5"/>
  <c r="N349" i="5"/>
  <c r="I349" i="5"/>
  <c r="K349" i="5"/>
  <c r="G349" i="5"/>
  <c r="V348" i="5"/>
  <c r="W348" i="5"/>
  <c r="X348" i="5"/>
  <c r="U348" i="5"/>
  <c r="L348" i="5"/>
  <c r="M348" i="5"/>
  <c r="N348" i="5"/>
  <c r="I348" i="5"/>
  <c r="K348" i="5"/>
  <c r="G348" i="5"/>
  <c r="V347" i="5"/>
  <c r="W347" i="5"/>
  <c r="X347" i="5"/>
  <c r="U347" i="5"/>
  <c r="L347" i="5"/>
  <c r="M347" i="5"/>
  <c r="N347" i="5"/>
  <c r="I347" i="5"/>
  <c r="K347" i="5"/>
  <c r="G347" i="5"/>
  <c r="V346" i="5"/>
  <c r="W346" i="5"/>
  <c r="X346" i="5"/>
  <c r="U346" i="5"/>
  <c r="L346" i="5"/>
  <c r="M346" i="5"/>
  <c r="N346" i="5"/>
  <c r="I346" i="5"/>
  <c r="K346" i="5"/>
  <c r="G346" i="5"/>
  <c r="V345" i="5"/>
  <c r="W345" i="5"/>
  <c r="X345" i="5"/>
  <c r="U345" i="5"/>
  <c r="L345" i="5"/>
  <c r="M345" i="5"/>
  <c r="N345" i="5"/>
  <c r="I345" i="5"/>
  <c r="K345" i="5"/>
  <c r="G345" i="5"/>
  <c r="V344" i="5"/>
  <c r="W344" i="5"/>
  <c r="X344" i="5"/>
  <c r="U344" i="5"/>
  <c r="L344" i="5"/>
  <c r="M344" i="5"/>
  <c r="N344" i="5"/>
  <c r="I344" i="5"/>
  <c r="K344" i="5"/>
  <c r="G344" i="5"/>
  <c r="V343" i="5"/>
  <c r="W343" i="5"/>
  <c r="X343" i="5"/>
  <c r="U343" i="5"/>
  <c r="L343" i="5"/>
  <c r="M343" i="5"/>
  <c r="N343" i="5"/>
  <c r="I343" i="5"/>
  <c r="K343" i="5"/>
  <c r="G343" i="5"/>
  <c r="V342" i="5"/>
  <c r="W342" i="5"/>
  <c r="X342" i="5"/>
  <c r="U342" i="5"/>
  <c r="L342" i="5"/>
  <c r="M342" i="5"/>
  <c r="N342" i="5"/>
  <c r="I342" i="5"/>
  <c r="K342" i="5"/>
  <c r="G342" i="5"/>
  <c r="V341" i="5"/>
  <c r="W341" i="5"/>
  <c r="X341" i="5"/>
  <c r="U341" i="5"/>
  <c r="L341" i="5"/>
  <c r="M341" i="5"/>
  <c r="N341" i="5"/>
  <c r="I341" i="5"/>
  <c r="K341" i="5"/>
  <c r="G341" i="5"/>
  <c r="V340" i="5"/>
  <c r="W340" i="5"/>
  <c r="X340" i="5"/>
  <c r="U340" i="5"/>
  <c r="L340" i="5"/>
  <c r="M340" i="5"/>
  <c r="N340" i="5"/>
  <c r="I340" i="5"/>
  <c r="K340" i="5"/>
  <c r="G340" i="5"/>
  <c r="V339" i="5"/>
  <c r="W339" i="5"/>
  <c r="X339" i="5"/>
  <c r="U339" i="5"/>
  <c r="L339" i="5"/>
  <c r="M339" i="5"/>
  <c r="N339" i="5"/>
  <c r="I339" i="5"/>
  <c r="K339" i="5"/>
  <c r="G339" i="5"/>
  <c r="V338" i="5"/>
  <c r="W338" i="5"/>
  <c r="X338" i="5"/>
  <c r="U338" i="5"/>
  <c r="L338" i="5"/>
  <c r="M338" i="5"/>
  <c r="N338" i="5"/>
  <c r="I338" i="5"/>
  <c r="K338" i="5"/>
  <c r="G338" i="5"/>
  <c r="V337" i="5"/>
  <c r="W337" i="5"/>
  <c r="X337" i="5"/>
  <c r="U337" i="5"/>
  <c r="L337" i="5"/>
  <c r="M337" i="5"/>
  <c r="N337" i="5"/>
  <c r="I337" i="5"/>
  <c r="K337" i="5"/>
  <c r="G337" i="5"/>
  <c r="V336" i="5"/>
  <c r="W336" i="5"/>
  <c r="X336" i="5"/>
  <c r="U336" i="5"/>
  <c r="L336" i="5"/>
  <c r="M336" i="5"/>
  <c r="N336" i="5"/>
  <c r="I336" i="5"/>
  <c r="K336" i="5"/>
  <c r="G336" i="5"/>
  <c r="V335" i="5"/>
  <c r="W335" i="5"/>
  <c r="X335" i="5"/>
  <c r="U335" i="5"/>
  <c r="L335" i="5"/>
  <c r="M335" i="5"/>
  <c r="N335" i="5"/>
  <c r="I335" i="5"/>
  <c r="K335" i="5"/>
  <c r="G335" i="5"/>
  <c r="V334" i="5"/>
  <c r="W334" i="5"/>
  <c r="X334" i="5"/>
  <c r="U334" i="5"/>
  <c r="L334" i="5"/>
  <c r="M334" i="5"/>
  <c r="N334" i="5"/>
  <c r="I334" i="5"/>
  <c r="K334" i="5"/>
  <c r="G334" i="5"/>
  <c r="V333" i="5"/>
  <c r="W333" i="5"/>
  <c r="X333" i="5"/>
  <c r="U333" i="5"/>
  <c r="L333" i="5"/>
  <c r="M333" i="5"/>
  <c r="N333" i="5"/>
  <c r="I333" i="5"/>
  <c r="K333" i="5"/>
  <c r="G333" i="5"/>
  <c r="V332" i="5"/>
  <c r="W332" i="5"/>
  <c r="X332" i="5"/>
  <c r="U332" i="5"/>
  <c r="L332" i="5"/>
  <c r="M332" i="5"/>
  <c r="N332" i="5"/>
  <c r="I332" i="5"/>
  <c r="K332" i="5"/>
  <c r="G332" i="5"/>
  <c r="V331" i="5"/>
  <c r="W331" i="5"/>
  <c r="X331" i="5"/>
  <c r="U331" i="5"/>
  <c r="L331" i="5"/>
  <c r="M331" i="5"/>
  <c r="N331" i="5"/>
  <c r="I331" i="5"/>
  <c r="K331" i="5"/>
  <c r="G331" i="5"/>
  <c r="V330" i="5"/>
  <c r="W330" i="5"/>
  <c r="X330" i="5"/>
  <c r="U330" i="5"/>
  <c r="L330" i="5"/>
  <c r="M330" i="5"/>
  <c r="N330" i="5"/>
  <c r="I330" i="5"/>
  <c r="K330" i="5"/>
  <c r="G330" i="5"/>
  <c r="V329" i="5"/>
  <c r="W329" i="5"/>
  <c r="X329" i="5"/>
  <c r="U329" i="5"/>
  <c r="L329" i="5"/>
  <c r="M329" i="5"/>
  <c r="N329" i="5"/>
  <c r="I329" i="5"/>
  <c r="K329" i="5"/>
  <c r="G329" i="5"/>
  <c r="V328" i="5"/>
  <c r="W328" i="5"/>
  <c r="X328" i="5"/>
  <c r="U328" i="5"/>
  <c r="L328" i="5"/>
  <c r="M328" i="5"/>
  <c r="N328" i="5"/>
  <c r="I328" i="5"/>
  <c r="K328" i="5"/>
  <c r="G328" i="5"/>
  <c r="V327" i="5"/>
  <c r="W327" i="5"/>
  <c r="X327" i="5"/>
  <c r="U327" i="5"/>
  <c r="L327" i="5"/>
  <c r="M327" i="5"/>
  <c r="N327" i="5"/>
  <c r="I327" i="5"/>
  <c r="K327" i="5"/>
  <c r="G327" i="5"/>
  <c r="V326" i="5"/>
  <c r="W326" i="5"/>
  <c r="X326" i="5"/>
  <c r="U326" i="5"/>
  <c r="L326" i="5"/>
  <c r="M326" i="5"/>
  <c r="N326" i="5"/>
  <c r="I326" i="5"/>
  <c r="K326" i="5"/>
  <c r="G326" i="5"/>
  <c r="V325" i="5"/>
  <c r="W325" i="5"/>
  <c r="X325" i="5"/>
  <c r="U325" i="5"/>
  <c r="L325" i="5"/>
  <c r="M325" i="5"/>
  <c r="N325" i="5"/>
  <c r="I325" i="5"/>
  <c r="K325" i="5"/>
  <c r="G325" i="5"/>
  <c r="V324" i="5"/>
  <c r="W324" i="5"/>
  <c r="X324" i="5"/>
  <c r="U324" i="5"/>
  <c r="L324" i="5"/>
  <c r="M324" i="5"/>
  <c r="N324" i="5"/>
  <c r="I324" i="5"/>
  <c r="K324" i="5"/>
  <c r="G324" i="5"/>
  <c r="V323" i="5"/>
  <c r="W323" i="5"/>
  <c r="X323" i="5"/>
  <c r="U323" i="5"/>
  <c r="L323" i="5"/>
  <c r="M323" i="5"/>
  <c r="N323" i="5"/>
  <c r="I323" i="5"/>
  <c r="K323" i="5"/>
  <c r="G323" i="5"/>
  <c r="V322" i="5"/>
  <c r="W322" i="5"/>
  <c r="X322" i="5"/>
  <c r="U322" i="5"/>
  <c r="L322" i="5"/>
  <c r="M322" i="5"/>
  <c r="N322" i="5"/>
  <c r="I322" i="5"/>
  <c r="K322" i="5"/>
  <c r="G322" i="5"/>
  <c r="V321" i="5"/>
  <c r="W321" i="5"/>
  <c r="X321" i="5"/>
  <c r="U321" i="5"/>
  <c r="L321" i="5"/>
  <c r="M321" i="5"/>
  <c r="N321" i="5"/>
  <c r="I321" i="5"/>
  <c r="K321" i="5"/>
  <c r="G321" i="5"/>
  <c r="V320" i="5"/>
  <c r="W320" i="5"/>
  <c r="X320" i="5"/>
  <c r="U320" i="5"/>
  <c r="L320" i="5"/>
  <c r="M320" i="5"/>
  <c r="N320" i="5"/>
  <c r="I320" i="5"/>
  <c r="K320" i="5"/>
  <c r="G320" i="5"/>
  <c r="V319" i="5"/>
  <c r="W319" i="5"/>
  <c r="X319" i="5"/>
  <c r="U319" i="5"/>
  <c r="L319" i="5"/>
  <c r="M319" i="5"/>
  <c r="N319" i="5"/>
  <c r="I319" i="5"/>
  <c r="K319" i="5"/>
  <c r="G319" i="5"/>
  <c r="V318" i="5"/>
  <c r="W318" i="5"/>
  <c r="X318" i="5"/>
  <c r="U318" i="5"/>
  <c r="L318" i="5"/>
  <c r="M318" i="5"/>
  <c r="N318" i="5"/>
  <c r="I318" i="5"/>
  <c r="K318" i="5"/>
  <c r="G318" i="5"/>
  <c r="V317" i="5"/>
  <c r="W317" i="5"/>
  <c r="X317" i="5"/>
  <c r="U317" i="5"/>
  <c r="L317" i="5"/>
  <c r="M317" i="5"/>
  <c r="N317" i="5"/>
  <c r="I317" i="5"/>
  <c r="K317" i="5"/>
  <c r="G317" i="5"/>
  <c r="V316" i="5"/>
  <c r="W316" i="5"/>
  <c r="X316" i="5"/>
  <c r="U316" i="5"/>
  <c r="L316" i="5"/>
  <c r="M316" i="5"/>
  <c r="N316" i="5"/>
  <c r="I316" i="5"/>
  <c r="K316" i="5"/>
  <c r="G316" i="5"/>
  <c r="V315" i="5"/>
  <c r="W315" i="5"/>
  <c r="X315" i="5"/>
  <c r="U315" i="5"/>
  <c r="L315" i="5"/>
  <c r="M315" i="5"/>
  <c r="N315" i="5"/>
  <c r="I315" i="5"/>
  <c r="K315" i="5"/>
  <c r="G315" i="5"/>
  <c r="V314" i="5"/>
  <c r="W314" i="5"/>
  <c r="X314" i="5"/>
  <c r="U314" i="5"/>
  <c r="L314" i="5"/>
  <c r="M314" i="5"/>
  <c r="N314" i="5"/>
  <c r="I314" i="5"/>
  <c r="K314" i="5"/>
  <c r="G314" i="5"/>
  <c r="V313" i="5"/>
  <c r="W313" i="5"/>
  <c r="X313" i="5"/>
  <c r="U313" i="5"/>
  <c r="L313" i="5"/>
  <c r="M313" i="5"/>
  <c r="N313" i="5"/>
  <c r="I313" i="5"/>
  <c r="K313" i="5"/>
  <c r="G313" i="5"/>
  <c r="V312" i="5"/>
  <c r="W312" i="5"/>
  <c r="X312" i="5"/>
  <c r="U312" i="5"/>
  <c r="L312" i="5"/>
  <c r="M312" i="5"/>
  <c r="N312" i="5"/>
  <c r="I312" i="5"/>
  <c r="K312" i="5"/>
  <c r="G312" i="5"/>
  <c r="V311" i="5"/>
  <c r="W311" i="5"/>
  <c r="X311" i="5"/>
  <c r="U311" i="5"/>
  <c r="L311" i="5"/>
  <c r="M311" i="5"/>
  <c r="N311" i="5"/>
  <c r="I311" i="5"/>
  <c r="K311" i="5"/>
  <c r="G311" i="5"/>
  <c r="V310" i="5"/>
  <c r="W310" i="5"/>
  <c r="X310" i="5"/>
  <c r="U310" i="5"/>
  <c r="L310" i="5"/>
  <c r="M310" i="5"/>
  <c r="N310" i="5"/>
  <c r="I310" i="5"/>
  <c r="K310" i="5"/>
  <c r="G310" i="5"/>
  <c r="V309" i="5"/>
  <c r="W309" i="5"/>
  <c r="X309" i="5"/>
  <c r="U309" i="5"/>
  <c r="L309" i="5"/>
  <c r="M309" i="5"/>
  <c r="N309" i="5"/>
  <c r="I309" i="5"/>
  <c r="K309" i="5"/>
  <c r="G309" i="5"/>
  <c r="V308" i="5"/>
  <c r="W308" i="5"/>
  <c r="X308" i="5"/>
  <c r="U308" i="5"/>
  <c r="L308" i="5"/>
  <c r="M308" i="5"/>
  <c r="N308" i="5"/>
  <c r="I308" i="5"/>
  <c r="K308" i="5"/>
  <c r="G308" i="5"/>
  <c r="V307" i="5"/>
  <c r="W307" i="5"/>
  <c r="X307" i="5"/>
  <c r="U307" i="5"/>
  <c r="L307" i="5"/>
  <c r="M307" i="5"/>
  <c r="N307" i="5"/>
  <c r="I307" i="5"/>
  <c r="K307" i="5"/>
  <c r="G307" i="5"/>
  <c r="V306" i="5"/>
  <c r="W306" i="5"/>
  <c r="X306" i="5"/>
  <c r="U306" i="5"/>
  <c r="L306" i="5"/>
  <c r="M306" i="5"/>
  <c r="N306" i="5"/>
  <c r="I306" i="5"/>
  <c r="K306" i="5"/>
  <c r="G306" i="5"/>
  <c r="V305" i="5"/>
  <c r="W305" i="5"/>
  <c r="X305" i="5"/>
  <c r="U305" i="5"/>
  <c r="L305" i="5"/>
  <c r="M305" i="5"/>
  <c r="N305" i="5"/>
  <c r="I305" i="5"/>
  <c r="K305" i="5"/>
  <c r="G305" i="5"/>
  <c r="V304" i="5"/>
  <c r="W304" i="5"/>
  <c r="X304" i="5"/>
  <c r="U304" i="5"/>
  <c r="L304" i="5"/>
  <c r="M304" i="5"/>
  <c r="N304" i="5"/>
  <c r="I304" i="5"/>
  <c r="K304" i="5"/>
  <c r="G304" i="5"/>
  <c r="V303" i="5"/>
  <c r="W303" i="5"/>
  <c r="X303" i="5"/>
  <c r="U303" i="5"/>
  <c r="L303" i="5"/>
  <c r="M303" i="5"/>
  <c r="N303" i="5"/>
  <c r="I303" i="5"/>
  <c r="K303" i="5"/>
  <c r="G303" i="5"/>
  <c r="V302" i="5"/>
  <c r="W302" i="5"/>
  <c r="X302" i="5"/>
  <c r="U302" i="5"/>
  <c r="L302" i="5"/>
  <c r="M302" i="5"/>
  <c r="N302" i="5"/>
  <c r="I302" i="5"/>
  <c r="K302" i="5"/>
  <c r="G302" i="5"/>
  <c r="V301" i="5"/>
  <c r="W301" i="5"/>
  <c r="X301" i="5"/>
  <c r="U301" i="5"/>
  <c r="L301" i="5"/>
  <c r="M301" i="5"/>
  <c r="N301" i="5"/>
  <c r="I301" i="5"/>
  <c r="K301" i="5"/>
  <c r="G301" i="5"/>
  <c r="V300" i="5"/>
  <c r="W300" i="5"/>
  <c r="X300" i="5"/>
  <c r="U300" i="5"/>
  <c r="L300" i="5"/>
  <c r="M300" i="5"/>
  <c r="N300" i="5"/>
  <c r="I300" i="5"/>
  <c r="K300" i="5"/>
  <c r="G300" i="5"/>
  <c r="V299" i="5"/>
  <c r="W299" i="5"/>
  <c r="X299" i="5"/>
  <c r="U299" i="5"/>
  <c r="L299" i="5"/>
  <c r="M299" i="5"/>
  <c r="N299" i="5"/>
  <c r="I299" i="5"/>
  <c r="K299" i="5"/>
  <c r="G299" i="5"/>
  <c r="V298" i="5"/>
  <c r="W298" i="5"/>
  <c r="X298" i="5"/>
  <c r="U298" i="5"/>
  <c r="L298" i="5"/>
  <c r="M298" i="5"/>
  <c r="N298" i="5"/>
  <c r="I298" i="5"/>
  <c r="K298" i="5"/>
  <c r="G298" i="5"/>
  <c r="V297" i="5"/>
  <c r="W297" i="5"/>
  <c r="X297" i="5"/>
  <c r="U297" i="5"/>
  <c r="L297" i="5"/>
  <c r="M297" i="5"/>
  <c r="N297" i="5"/>
  <c r="I297" i="5"/>
  <c r="K297" i="5"/>
  <c r="G297" i="5"/>
  <c r="V296" i="5"/>
  <c r="W296" i="5"/>
  <c r="X296" i="5"/>
  <c r="U296" i="5"/>
  <c r="L296" i="5"/>
  <c r="M296" i="5"/>
  <c r="N296" i="5"/>
  <c r="I296" i="5"/>
  <c r="K296" i="5"/>
  <c r="G296" i="5"/>
  <c r="V295" i="5"/>
  <c r="W295" i="5"/>
  <c r="X295" i="5"/>
  <c r="U295" i="5"/>
  <c r="L295" i="5"/>
  <c r="M295" i="5"/>
  <c r="N295" i="5"/>
  <c r="I295" i="5"/>
  <c r="K295" i="5"/>
  <c r="G295" i="5"/>
  <c r="V294" i="5"/>
  <c r="W294" i="5"/>
  <c r="X294" i="5"/>
  <c r="U294" i="5"/>
  <c r="L294" i="5"/>
  <c r="M294" i="5"/>
  <c r="N294" i="5"/>
  <c r="I294" i="5"/>
  <c r="K294" i="5"/>
  <c r="G294" i="5"/>
  <c r="V293" i="5"/>
  <c r="W293" i="5"/>
  <c r="X293" i="5"/>
  <c r="U293" i="5"/>
  <c r="L293" i="5"/>
  <c r="M293" i="5"/>
  <c r="N293" i="5"/>
  <c r="I293" i="5"/>
  <c r="K293" i="5"/>
  <c r="G293" i="5"/>
  <c r="V292" i="5"/>
  <c r="W292" i="5"/>
  <c r="X292" i="5"/>
  <c r="U292" i="5"/>
  <c r="L292" i="5"/>
  <c r="M292" i="5"/>
  <c r="N292" i="5"/>
  <c r="I292" i="5"/>
  <c r="K292" i="5"/>
  <c r="G292" i="5"/>
  <c r="V291" i="5"/>
  <c r="W291" i="5"/>
  <c r="X291" i="5"/>
  <c r="U291" i="5"/>
  <c r="L291" i="5"/>
  <c r="M291" i="5"/>
  <c r="N291" i="5"/>
  <c r="I291" i="5"/>
  <c r="K291" i="5"/>
  <c r="G291" i="5"/>
  <c r="V290" i="5"/>
  <c r="W290" i="5"/>
  <c r="X290" i="5"/>
  <c r="U290" i="5"/>
  <c r="L290" i="5"/>
  <c r="M290" i="5"/>
  <c r="N290" i="5"/>
  <c r="I290" i="5"/>
  <c r="K290" i="5"/>
  <c r="G290" i="5"/>
  <c r="V289" i="5"/>
  <c r="W289" i="5"/>
  <c r="X289" i="5"/>
  <c r="U289" i="5"/>
  <c r="L289" i="5"/>
  <c r="M289" i="5"/>
  <c r="N289" i="5"/>
  <c r="I289" i="5"/>
  <c r="K289" i="5"/>
  <c r="G289" i="5"/>
  <c r="V288" i="5"/>
  <c r="W288" i="5"/>
  <c r="X288" i="5"/>
  <c r="U288" i="5"/>
  <c r="L288" i="5"/>
  <c r="M288" i="5"/>
  <c r="N288" i="5"/>
  <c r="I288" i="5"/>
  <c r="K288" i="5"/>
  <c r="G288" i="5"/>
  <c r="V287" i="5"/>
  <c r="W287" i="5"/>
  <c r="X287" i="5"/>
  <c r="U287" i="5"/>
  <c r="L287" i="5"/>
  <c r="M287" i="5"/>
  <c r="N287" i="5"/>
  <c r="I287" i="5"/>
  <c r="K287" i="5"/>
  <c r="G287" i="5"/>
  <c r="V286" i="5"/>
  <c r="W286" i="5"/>
  <c r="X286" i="5"/>
  <c r="U286" i="5"/>
  <c r="L286" i="5"/>
  <c r="M286" i="5"/>
  <c r="N286" i="5"/>
  <c r="I286" i="5"/>
  <c r="K286" i="5"/>
  <c r="G286" i="5"/>
  <c r="V285" i="5"/>
  <c r="W285" i="5"/>
  <c r="X285" i="5"/>
  <c r="U285" i="5"/>
  <c r="L285" i="5"/>
  <c r="M285" i="5"/>
  <c r="N285" i="5"/>
  <c r="I285" i="5"/>
  <c r="K285" i="5"/>
  <c r="G285" i="5"/>
  <c r="V284" i="5"/>
  <c r="W284" i="5"/>
  <c r="X284" i="5"/>
  <c r="U284" i="5"/>
  <c r="L284" i="5"/>
  <c r="M284" i="5"/>
  <c r="N284" i="5"/>
  <c r="I284" i="5"/>
  <c r="K284" i="5"/>
  <c r="G284" i="5"/>
  <c r="V283" i="5"/>
  <c r="W283" i="5"/>
  <c r="X283" i="5"/>
  <c r="U283" i="5"/>
  <c r="L283" i="5"/>
  <c r="M283" i="5"/>
  <c r="N283" i="5"/>
  <c r="I283" i="5"/>
  <c r="K283" i="5"/>
  <c r="G283" i="5"/>
  <c r="V282" i="5"/>
  <c r="W282" i="5"/>
  <c r="X282" i="5"/>
  <c r="U282" i="5"/>
  <c r="L282" i="5"/>
  <c r="M282" i="5"/>
  <c r="N282" i="5"/>
  <c r="I282" i="5"/>
  <c r="K282" i="5"/>
  <c r="G282" i="5"/>
  <c r="V281" i="5"/>
  <c r="W281" i="5"/>
  <c r="X281" i="5"/>
  <c r="U281" i="5"/>
  <c r="L281" i="5"/>
  <c r="M281" i="5"/>
  <c r="N281" i="5"/>
  <c r="I281" i="5"/>
  <c r="K281" i="5"/>
  <c r="G281" i="5"/>
  <c r="V280" i="5"/>
  <c r="W280" i="5"/>
  <c r="X280" i="5"/>
  <c r="U280" i="5"/>
  <c r="L280" i="5"/>
  <c r="M280" i="5"/>
  <c r="N280" i="5"/>
  <c r="I280" i="5"/>
  <c r="K280" i="5"/>
  <c r="G280" i="5"/>
  <c r="V279" i="5"/>
  <c r="W279" i="5"/>
  <c r="X279" i="5"/>
  <c r="U279" i="5"/>
  <c r="L279" i="5"/>
  <c r="M279" i="5"/>
  <c r="N279" i="5"/>
  <c r="I279" i="5"/>
  <c r="K279" i="5"/>
  <c r="G279" i="5"/>
  <c r="V278" i="5"/>
  <c r="W278" i="5"/>
  <c r="X278" i="5"/>
  <c r="U278" i="5"/>
  <c r="L278" i="5"/>
  <c r="M278" i="5"/>
  <c r="N278" i="5"/>
  <c r="I278" i="5"/>
  <c r="K278" i="5"/>
  <c r="G278" i="5"/>
  <c r="V277" i="5"/>
  <c r="W277" i="5"/>
  <c r="X277" i="5"/>
  <c r="U277" i="5"/>
  <c r="L277" i="5"/>
  <c r="M277" i="5"/>
  <c r="N277" i="5"/>
  <c r="I277" i="5"/>
  <c r="K277" i="5"/>
  <c r="G277" i="5"/>
  <c r="V276" i="5"/>
  <c r="W276" i="5"/>
  <c r="X276" i="5"/>
  <c r="U276" i="5"/>
  <c r="L276" i="5"/>
  <c r="M276" i="5"/>
  <c r="N276" i="5"/>
  <c r="I276" i="5"/>
  <c r="K276" i="5"/>
  <c r="G276" i="5"/>
  <c r="V275" i="5"/>
  <c r="W275" i="5"/>
  <c r="X275" i="5"/>
  <c r="U275" i="5"/>
  <c r="L275" i="5"/>
  <c r="M275" i="5"/>
  <c r="N275" i="5"/>
  <c r="I275" i="5"/>
  <c r="K275" i="5"/>
  <c r="G275" i="5"/>
  <c r="V274" i="5"/>
  <c r="W274" i="5"/>
  <c r="X274" i="5"/>
  <c r="U274" i="5"/>
  <c r="L274" i="5"/>
  <c r="M274" i="5"/>
  <c r="N274" i="5"/>
  <c r="I274" i="5"/>
  <c r="K274" i="5"/>
  <c r="G274" i="5"/>
  <c r="V273" i="5"/>
  <c r="W273" i="5"/>
  <c r="X273" i="5"/>
  <c r="U273" i="5"/>
  <c r="L273" i="5"/>
  <c r="M273" i="5"/>
  <c r="N273" i="5"/>
  <c r="I273" i="5"/>
  <c r="K273" i="5"/>
  <c r="G273" i="5"/>
  <c r="V272" i="5"/>
  <c r="W272" i="5"/>
  <c r="X272" i="5"/>
  <c r="U272" i="5"/>
  <c r="L272" i="5"/>
  <c r="M272" i="5"/>
  <c r="N272" i="5"/>
  <c r="I272" i="5"/>
  <c r="K272" i="5"/>
  <c r="G272" i="5"/>
  <c r="V271" i="5"/>
  <c r="W271" i="5"/>
  <c r="X271" i="5"/>
  <c r="U271" i="5"/>
  <c r="L271" i="5"/>
  <c r="M271" i="5"/>
  <c r="N271" i="5"/>
  <c r="I271" i="5"/>
  <c r="K271" i="5"/>
  <c r="G271" i="5"/>
  <c r="V270" i="5"/>
  <c r="W270" i="5"/>
  <c r="X270" i="5"/>
  <c r="U270" i="5"/>
  <c r="L270" i="5"/>
  <c r="M270" i="5"/>
  <c r="N270" i="5"/>
  <c r="I270" i="5"/>
  <c r="K270" i="5"/>
  <c r="G270" i="5"/>
  <c r="V269" i="5"/>
  <c r="W269" i="5"/>
  <c r="X269" i="5"/>
  <c r="U269" i="5"/>
  <c r="L269" i="5"/>
  <c r="M269" i="5"/>
  <c r="N269" i="5"/>
  <c r="I269" i="5"/>
  <c r="K269" i="5"/>
  <c r="G269" i="5"/>
  <c r="V268" i="5"/>
  <c r="W268" i="5"/>
  <c r="X268" i="5"/>
  <c r="U268" i="5"/>
  <c r="L268" i="5"/>
  <c r="M268" i="5"/>
  <c r="N268" i="5"/>
  <c r="I268" i="5"/>
  <c r="K268" i="5"/>
  <c r="G268" i="5"/>
  <c r="V267" i="5"/>
  <c r="W267" i="5"/>
  <c r="X267" i="5"/>
  <c r="U267" i="5"/>
  <c r="L267" i="5"/>
  <c r="M267" i="5"/>
  <c r="N267" i="5"/>
  <c r="I267" i="5"/>
  <c r="K267" i="5"/>
  <c r="G267" i="5"/>
  <c r="V266" i="5"/>
  <c r="W266" i="5"/>
  <c r="X266" i="5"/>
  <c r="U266" i="5"/>
  <c r="L266" i="5"/>
  <c r="M266" i="5"/>
  <c r="N266" i="5"/>
  <c r="I266" i="5"/>
  <c r="K266" i="5"/>
  <c r="G266" i="5"/>
  <c r="V265" i="5"/>
  <c r="W265" i="5"/>
  <c r="X265" i="5"/>
  <c r="U265" i="5"/>
  <c r="L265" i="5"/>
  <c r="M265" i="5"/>
  <c r="N265" i="5"/>
  <c r="I265" i="5"/>
  <c r="K265" i="5"/>
  <c r="G265" i="5"/>
  <c r="V264" i="5"/>
  <c r="W264" i="5"/>
  <c r="X264" i="5"/>
  <c r="U264" i="5"/>
  <c r="L264" i="5"/>
  <c r="M264" i="5"/>
  <c r="N264" i="5"/>
  <c r="I264" i="5"/>
  <c r="K264" i="5"/>
  <c r="G264" i="5"/>
  <c r="V263" i="5"/>
  <c r="W263" i="5"/>
  <c r="X263" i="5"/>
  <c r="U263" i="5"/>
  <c r="L263" i="5"/>
  <c r="M263" i="5"/>
  <c r="N263" i="5"/>
  <c r="I263" i="5"/>
  <c r="K263" i="5"/>
  <c r="G263" i="5"/>
  <c r="V262" i="5"/>
  <c r="W262" i="5"/>
  <c r="X262" i="5"/>
  <c r="U262" i="5"/>
  <c r="L262" i="5"/>
  <c r="M262" i="5"/>
  <c r="N262" i="5"/>
  <c r="I262" i="5"/>
  <c r="K262" i="5"/>
  <c r="G262" i="5"/>
  <c r="V261" i="5"/>
  <c r="W261" i="5"/>
  <c r="X261" i="5"/>
  <c r="U261" i="5"/>
  <c r="L261" i="5"/>
  <c r="M261" i="5"/>
  <c r="N261" i="5"/>
  <c r="I261" i="5"/>
  <c r="K261" i="5"/>
  <c r="G261" i="5"/>
  <c r="V260" i="5"/>
  <c r="W260" i="5"/>
  <c r="X260" i="5"/>
  <c r="U260" i="5"/>
  <c r="L260" i="5"/>
  <c r="M260" i="5"/>
  <c r="N260" i="5"/>
  <c r="I260" i="5"/>
  <c r="K260" i="5"/>
  <c r="G260" i="5"/>
  <c r="V259" i="5"/>
  <c r="W259" i="5"/>
  <c r="X259" i="5"/>
  <c r="U259" i="5"/>
  <c r="L259" i="5"/>
  <c r="M259" i="5"/>
  <c r="N259" i="5"/>
  <c r="I259" i="5"/>
  <c r="K259" i="5"/>
  <c r="G259" i="5"/>
  <c r="V258" i="5"/>
  <c r="W258" i="5"/>
  <c r="X258" i="5"/>
  <c r="U258" i="5"/>
  <c r="L258" i="5"/>
  <c r="M258" i="5"/>
  <c r="N258" i="5"/>
  <c r="I258" i="5"/>
  <c r="K258" i="5"/>
  <c r="G258" i="5"/>
  <c r="V257" i="5"/>
  <c r="W257" i="5"/>
  <c r="X257" i="5"/>
  <c r="U257" i="5"/>
  <c r="L257" i="5"/>
  <c r="M257" i="5"/>
  <c r="N257" i="5"/>
  <c r="I257" i="5"/>
  <c r="K257" i="5"/>
  <c r="G257" i="5"/>
  <c r="V256" i="5"/>
  <c r="W256" i="5"/>
  <c r="X256" i="5"/>
  <c r="U256" i="5"/>
  <c r="L256" i="5"/>
  <c r="M256" i="5"/>
  <c r="N256" i="5"/>
  <c r="I256" i="5"/>
  <c r="K256" i="5"/>
  <c r="G256" i="5"/>
  <c r="V255" i="5"/>
  <c r="W255" i="5"/>
  <c r="X255" i="5"/>
  <c r="U255" i="5"/>
  <c r="L255" i="5"/>
  <c r="M255" i="5"/>
  <c r="N255" i="5"/>
  <c r="I255" i="5"/>
  <c r="K255" i="5"/>
  <c r="G255" i="5"/>
  <c r="V254" i="5"/>
  <c r="W254" i="5"/>
  <c r="X254" i="5"/>
  <c r="U254" i="5"/>
  <c r="L254" i="5"/>
  <c r="M254" i="5"/>
  <c r="N254" i="5"/>
  <c r="I254" i="5"/>
  <c r="K254" i="5"/>
  <c r="G254" i="5"/>
  <c r="V253" i="5"/>
  <c r="W253" i="5"/>
  <c r="X253" i="5"/>
  <c r="U253" i="5"/>
  <c r="L253" i="5"/>
  <c r="M253" i="5"/>
  <c r="N253" i="5"/>
  <c r="I253" i="5"/>
  <c r="K253" i="5"/>
  <c r="G253" i="5"/>
  <c r="V252" i="5"/>
  <c r="W252" i="5"/>
  <c r="X252" i="5"/>
  <c r="U252" i="5"/>
  <c r="L252" i="5"/>
  <c r="M252" i="5"/>
  <c r="N252" i="5"/>
  <c r="I252" i="5"/>
  <c r="K252" i="5"/>
  <c r="G252" i="5"/>
  <c r="V251" i="5"/>
  <c r="W251" i="5"/>
  <c r="X251" i="5"/>
  <c r="U251" i="5"/>
  <c r="L251" i="5"/>
  <c r="M251" i="5"/>
  <c r="N251" i="5"/>
  <c r="I251" i="5"/>
  <c r="K251" i="5"/>
  <c r="G251" i="5"/>
  <c r="V250" i="5"/>
  <c r="W250" i="5"/>
  <c r="X250" i="5"/>
  <c r="U250" i="5"/>
  <c r="L250" i="5"/>
  <c r="M250" i="5"/>
  <c r="N250" i="5"/>
  <c r="I250" i="5"/>
  <c r="K250" i="5"/>
  <c r="G250" i="5"/>
  <c r="V249" i="5"/>
  <c r="W249" i="5"/>
  <c r="X249" i="5"/>
  <c r="U249" i="5"/>
  <c r="L249" i="5"/>
  <c r="M249" i="5"/>
  <c r="N249" i="5"/>
  <c r="I249" i="5"/>
  <c r="K249" i="5"/>
  <c r="G249" i="5"/>
  <c r="V248" i="5"/>
  <c r="W248" i="5"/>
  <c r="X248" i="5"/>
  <c r="U248" i="5"/>
  <c r="L248" i="5"/>
  <c r="M248" i="5"/>
  <c r="N248" i="5"/>
  <c r="I248" i="5"/>
  <c r="K248" i="5"/>
  <c r="G248" i="5"/>
  <c r="V247" i="5"/>
  <c r="W247" i="5"/>
  <c r="X247" i="5"/>
  <c r="U247" i="5"/>
  <c r="L247" i="5"/>
  <c r="M247" i="5"/>
  <c r="N247" i="5"/>
  <c r="I247" i="5"/>
  <c r="K247" i="5"/>
  <c r="G247" i="5"/>
  <c r="V246" i="5"/>
  <c r="W246" i="5"/>
  <c r="X246" i="5"/>
  <c r="U246" i="5"/>
  <c r="L246" i="5"/>
  <c r="M246" i="5"/>
  <c r="N246" i="5"/>
  <c r="I246" i="5"/>
  <c r="K246" i="5"/>
  <c r="G246" i="5"/>
  <c r="V245" i="5"/>
  <c r="W245" i="5"/>
  <c r="X245" i="5"/>
  <c r="U245" i="5"/>
  <c r="L245" i="5"/>
  <c r="M245" i="5"/>
  <c r="N245" i="5"/>
  <c r="I245" i="5"/>
  <c r="K245" i="5"/>
  <c r="G245" i="5"/>
  <c r="V244" i="5"/>
  <c r="W244" i="5"/>
  <c r="X244" i="5"/>
  <c r="U244" i="5"/>
  <c r="L244" i="5"/>
  <c r="M244" i="5"/>
  <c r="N244" i="5"/>
  <c r="I244" i="5"/>
  <c r="K244" i="5"/>
  <c r="G244" i="5"/>
  <c r="V243" i="5"/>
  <c r="W243" i="5"/>
  <c r="X243" i="5"/>
  <c r="U243" i="5"/>
  <c r="L243" i="5"/>
  <c r="M243" i="5"/>
  <c r="N243" i="5"/>
  <c r="I243" i="5"/>
  <c r="K243" i="5"/>
  <c r="G243" i="5"/>
  <c r="V242" i="5"/>
  <c r="W242" i="5"/>
  <c r="X242" i="5"/>
  <c r="U242" i="5"/>
  <c r="L242" i="5"/>
  <c r="M242" i="5"/>
  <c r="N242" i="5"/>
  <c r="I242" i="5"/>
  <c r="K242" i="5"/>
  <c r="G242" i="5"/>
  <c r="V241" i="5"/>
  <c r="W241" i="5"/>
  <c r="X241" i="5"/>
  <c r="U241" i="5"/>
  <c r="L241" i="5"/>
  <c r="M241" i="5"/>
  <c r="N241" i="5"/>
  <c r="I241" i="5"/>
  <c r="K241" i="5"/>
  <c r="G241" i="5"/>
  <c r="V240" i="5"/>
  <c r="W240" i="5"/>
  <c r="X240" i="5"/>
  <c r="U240" i="5"/>
  <c r="L240" i="5"/>
  <c r="M240" i="5"/>
  <c r="N240" i="5"/>
  <c r="I240" i="5"/>
  <c r="K240" i="5"/>
  <c r="G240" i="5"/>
  <c r="V239" i="5"/>
  <c r="W239" i="5"/>
  <c r="X239" i="5"/>
  <c r="U239" i="5"/>
  <c r="L239" i="5"/>
  <c r="M239" i="5"/>
  <c r="N239" i="5"/>
  <c r="I239" i="5"/>
  <c r="K239" i="5"/>
  <c r="G239" i="5"/>
  <c r="V238" i="5"/>
  <c r="W238" i="5"/>
  <c r="X238" i="5"/>
  <c r="U238" i="5"/>
  <c r="L238" i="5"/>
  <c r="M238" i="5"/>
  <c r="N238" i="5"/>
  <c r="I238" i="5"/>
  <c r="K238" i="5"/>
  <c r="G238" i="5"/>
  <c r="V237" i="5"/>
  <c r="W237" i="5"/>
  <c r="X237" i="5"/>
  <c r="U237" i="5"/>
  <c r="L237" i="5"/>
  <c r="M237" i="5"/>
  <c r="N237" i="5"/>
  <c r="I237" i="5"/>
  <c r="K237" i="5"/>
  <c r="G237" i="5"/>
  <c r="V236" i="5"/>
  <c r="W236" i="5"/>
  <c r="X236" i="5"/>
  <c r="U236" i="5"/>
  <c r="L236" i="5"/>
  <c r="M236" i="5"/>
  <c r="N236" i="5"/>
  <c r="I236" i="5"/>
  <c r="K236" i="5"/>
  <c r="G236" i="5"/>
  <c r="V235" i="5"/>
  <c r="W235" i="5"/>
  <c r="X235" i="5"/>
  <c r="U235" i="5"/>
  <c r="L235" i="5"/>
  <c r="M235" i="5"/>
  <c r="N235" i="5"/>
  <c r="I235" i="5"/>
  <c r="K235" i="5"/>
  <c r="G235" i="5"/>
  <c r="V234" i="5"/>
  <c r="W234" i="5"/>
  <c r="X234" i="5"/>
  <c r="U234" i="5"/>
  <c r="L234" i="5"/>
  <c r="M234" i="5"/>
  <c r="N234" i="5"/>
  <c r="I234" i="5"/>
  <c r="K234" i="5"/>
  <c r="G234" i="5"/>
  <c r="V233" i="5"/>
  <c r="W233" i="5"/>
  <c r="X233" i="5"/>
  <c r="U233" i="5"/>
  <c r="L233" i="5"/>
  <c r="M233" i="5"/>
  <c r="N233" i="5"/>
  <c r="I233" i="5"/>
  <c r="K233" i="5"/>
  <c r="G233" i="5"/>
  <c r="V232" i="5"/>
  <c r="W232" i="5"/>
  <c r="X232" i="5"/>
  <c r="U232" i="5"/>
  <c r="L232" i="5"/>
  <c r="M232" i="5"/>
  <c r="N232" i="5"/>
  <c r="I232" i="5"/>
  <c r="K232" i="5"/>
  <c r="G232" i="5"/>
  <c r="V231" i="5"/>
  <c r="W231" i="5"/>
  <c r="X231" i="5"/>
  <c r="U231" i="5"/>
  <c r="L231" i="5"/>
  <c r="M231" i="5"/>
  <c r="N231" i="5"/>
  <c r="I231" i="5"/>
  <c r="K231" i="5"/>
  <c r="G231" i="5"/>
  <c r="V230" i="5"/>
  <c r="W230" i="5"/>
  <c r="X230" i="5"/>
  <c r="U230" i="5"/>
  <c r="L230" i="5"/>
  <c r="M230" i="5"/>
  <c r="N230" i="5"/>
  <c r="I230" i="5"/>
  <c r="K230" i="5"/>
  <c r="G230" i="5"/>
  <c r="V229" i="5"/>
  <c r="W229" i="5"/>
  <c r="X229" i="5"/>
  <c r="U229" i="5"/>
  <c r="L229" i="5"/>
  <c r="M229" i="5"/>
  <c r="N229" i="5"/>
  <c r="I229" i="5"/>
  <c r="K229" i="5"/>
  <c r="G229" i="5"/>
  <c r="V228" i="5"/>
  <c r="W228" i="5"/>
  <c r="X228" i="5"/>
  <c r="U228" i="5"/>
  <c r="L228" i="5"/>
  <c r="M228" i="5"/>
  <c r="N228" i="5"/>
  <c r="I228" i="5"/>
  <c r="K228" i="5"/>
  <c r="G228" i="5"/>
  <c r="V227" i="5"/>
  <c r="W227" i="5"/>
  <c r="X227" i="5"/>
  <c r="U227" i="5"/>
  <c r="L227" i="5"/>
  <c r="M227" i="5"/>
  <c r="N227" i="5"/>
  <c r="I227" i="5"/>
  <c r="K227" i="5"/>
  <c r="G227" i="5"/>
  <c r="V226" i="5"/>
  <c r="W226" i="5"/>
  <c r="X226" i="5"/>
  <c r="U226" i="5"/>
  <c r="L226" i="5"/>
  <c r="M226" i="5"/>
  <c r="N226" i="5"/>
  <c r="I226" i="5"/>
  <c r="K226" i="5"/>
  <c r="G226" i="5"/>
  <c r="V225" i="5"/>
  <c r="W225" i="5"/>
  <c r="X225" i="5"/>
  <c r="U225" i="5"/>
  <c r="L225" i="5"/>
  <c r="M225" i="5"/>
  <c r="N225" i="5"/>
  <c r="I225" i="5"/>
  <c r="K225" i="5"/>
  <c r="G225" i="5"/>
  <c r="V224" i="5"/>
  <c r="W224" i="5"/>
  <c r="X224" i="5"/>
  <c r="U224" i="5"/>
  <c r="L224" i="5"/>
  <c r="M224" i="5"/>
  <c r="N224" i="5"/>
  <c r="I224" i="5"/>
  <c r="K224" i="5"/>
  <c r="G224" i="5"/>
  <c r="V223" i="5"/>
  <c r="W223" i="5"/>
  <c r="X223" i="5"/>
  <c r="U223" i="5"/>
  <c r="L223" i="5"/>
  <c r="M223" i="5"/>
  <c r="N223" i="5"/>
  <c r="I223" i="5"/>
  <c r="K223" i="5"/>
  <c r="G223" i="5"/>
  <c r="V222" i="5"/>
  <c r="W222" i="5"/>
  <c r="X222" i="5"/>
  <c r="U222" i="5"/>
  <c r="L222" i="5"/>
  <c r="M222" i="5"/>
  <c r="N222" i="5"/>
  <c r="I222" i="5"/>
  <c r="K222" i="5"/>
  <c r="G222" i="5"/>
  <c r="V221" i="5"/>
  <c r="W221" i="5"/>
  <c r="X221" i="5"/>
  <c r="U221" i="5"/>
  <c r="L221" i="5"/>
  <c r="M221" i="5"/>
  <c r="N221" i="5"/>
  <c r="I221" i="5"/>
  <c r="K221" i="5"/>
  <c r="G221" i="5"/>
  <c r="V220" i="5"/>
  <c r="W220" i="5"/>
  <c r="X220" i="5"/>
  <c r="U220" i="5"/>
  <c r="L220" i="5"/>
  <c r="M220" i="5"/>
  <c r="N220" i="5"/>
  <c r="I220" i="5"/>
  <c r="K220" i="5"/>
  <c r="G220" i="5"/>
  <c r="V219" i="5"/>
  <c r="W219" i="5"/>
  <c r="X219" i="5"/>
  <c r="U219" i="5"/>
  <c r="L219" i="5"/>
  <c r="M219" i="5"/>
  <c r="N219" i="5"/>
  <c r="I219" i="5"/>
  <c r="K219" i="5"/>
  <c r="G219" i="5"/>
  <c r="V218" i="5"/>
  <c r="W218" i="5"/>
  <c r="X218" i="5"/>
  <c r="U218" i="5"/>
  <c r="L218" i="5"/>
  <c r="M218" i="5"/>
  <c r="N218" i="5"/>
  <c r="I218" i="5"/>
  <c r="K218" i="5"/>
  <c r="G218" i="5"/>
  <c r="V217" i="5"/>
  <c r="W217" i="5"/>
  <c r="X217" i="5"/>
  <c r="U217" i="5"/>
  <c r="L217" i="5"/>
  <c r="M217" i="5"/>
  <c r="N217" i="5"/>
  <c r="I217" i="5"/>
  <c r="K217" i="5"/>
  <c r="G217" i="5"/>
  <c r="V216" i="5"/>
  <c r="W216" i="5"/>
  <c r="X216" i="5"/>
  <c r="U216" i="5"/>
  <c r="L216" i="5"/>
  <c r="M216" i="5"/>
  <c r="N216" i="5"/>
  <c r="I216" i="5"/>
  <c r="K216" i="5"/>
  <c r="G216" i="5"/>
  <c r="V215" i="5"/>
  <c r="W215" i="5"/>
  <c r="X215" i="5"/>
  <c r="U215" i="5"/>
  <c r="L215" i="5"/>
  <c r="M215" i="5"/>
  <c r="N215" i="5"/>
  <c r="I215" i="5"/>
  <c r="K215" i="5"/>
  <c r="G215" i="5"/>
  <c r="V214" i="5"/>
  <c r="W214" i="5"/>
  <c r="X214" i="5"/>
  <c r="U214" i="5"/>
  <c r="L214" i="5"/>
  <c r="M214" i="5"/>
  <c r="N214" i="5"/>
  <c r="I214" i="5"/>
  <c r="K214" i="5"/>
  <c r="G214" i="5"/>
  <c r="V213" i="5"/>
  <c r="W213" i="5"/>
  <c r="X213" i="5"/>
  <c r="U213" i="5"/>
  <c r="L213" i="5"/>
  <c r="M213" i="5"/>
  <c r="N213" i="5"/>
  <c r="I213" i="5"/>
  <c r="K213" i="5"/>
  <c r="G213" i="5"/>
  <c r="V212" i="5"/>
  <c r="W212" i="5"/>
  <c r="X212" i="5"/>
  <c r="U212" i="5"/>
  <c r="L212" i="5"/>
  <c r="M212" i="5"/>
  <c r="N212" i="5"/>
  <c r="I212" i="5"/>
  <c r="K212" i="5"/>
  <c r="G212" i="5"/>
  <c r="V211" i="5"/>
  <c r="W211" i="5"/>
  <c r="X211" i="5"/>
  <c r="U211" i="5"/>
  <c r="L211" i="5"/>
  <c r="M211" i="5"/>
  <c r="N211" i="5"/>
  <c r="I211" i="5"/>
  <c r="K211" i="5"/>
  <c r="G211" i="5"/>
  <c r="V210" i="5"/>
  <c r="W210" i="5"/>
  <c r="X210" i="5"/>
  <c r="U210" i="5"/>
  <c r="L210" i="5"/>
  <c r="M210" i="5"/>
  <c r="N210" i="5"/>
  <c r="I210" i="5"/>
  <c r="K210" i="5"/>
  <c r="G210" i="5"/>
  <c r="V209" i="5"/>
  <c r="W209" i="5"/>
  <c r="X209" i="5"/>
  <c r="U209" i="5"/>
  <c r="L209" i="5"/>
  <c r="M209" i="5"/>
  <c r="N209" i="5"/>
  <c r="I209" i="5"/>
  <c r="K209" i="5"/>
  <c r="G209" i="5"/>
  <c r="V208" i="5"/>
  <c r="W208" i="5"/>
  <c r="X208" i="5"/>
  <c r="U208" i="5"/>
  <c r="L208" i="5"/>
  <c r="M208" i="5"/>
  <c r="N208" i="5"/>
  <c r="I208" i="5"/>
  <c r="K208" i="5"/>
  <c r="G208" i="5"/>
  <c r="V207" i="5"/>
  <c r="W207" i="5"/>
  <c r="X207" i="5"/>
  <c r="U207" i="5"/>
  <c r="L207" i="5"/>
  <c r="M207" i="5"/>
  <c r="N207" i="5"/>
  <c r="I207" i="5"/>
  <c r="K207" i="5"/>
  <c r="G207" i="5"/>
  <c r="V206" i="5"/>
  <c r="W206" i="5"/>
  <c r="X206" i="5"/>
  <c r="U206" i="5"/>
  <c r="L206" i="5"/>
  <c r="M206" i="5"/>
  <c r="N206" i="5"/>
  <c r="I206" i="5"/>
  <c r="K206" i="5"/>
  <c r="G206" i="5"/>
  <c r="V205" i="5"/>
  <c r="W205" i="5"/>
  <c r="X205" i="5"/>
  <c r="U205" i="5"/>
  <c r="L205" i="5"/>
  <c r="M205" i="5"/>
  <c r="N205" i="5"/>
  <c r="I205" i="5"/>
  <c r="K205" i="5"/>
  <c r="G205" i="5"/>
  <c r="V204" i="5"/>
  <c r="W204" i="5"/>
  <c r="X204" i="5"/>
  <c r="U204" i="5"/>
  <c r="L204" i="5"/>
  <c r="M204" i="5"/>
  <c r="N204" i="5"/>
  <c r="I204" i="5"/>
  <c r="K204" i="5"/>
  <c r="G204" i="5"/>
  <c r="V203" i="5"/>
  <c r="W203" i="5"/>
  <c r="X203" i="5"/>
  <c r="U203" i="5"/>
  <c r="L203" i="5"/>
  <c r="M203" i="5"/>
  <c r="N203" i="5"/>
  <c r="I203" i="5"/>
  <c r="K203" i="5"/>
  <c r="G203" i="5"/>
  <c r="V202" i="5"/>
  <c r="W202" i="5"/>
  <c r="X202" i="5"/>
  <c r="U202" i="5"/>
  <c r="L202" i="5"/>
  <c r="M202" i="5"/>
  <c r="N202" i="5"/>
  <c r="I202" i="5"/>
  <c r="K202" i="5"/>
  <c r="G202" i="5"/>
  <c r="V201" i="5"/>
  <c r="W201" i="5"/>
  <c r="X201" i="5"/>
  <c r="U201" i="5"/>
  <c r="L201" i="5"/>
  <c r="M201" i="5"/>
  <c r="N201" i="5"/>
  <c r="I201" i="5"/>
  <c r="K201" i="5"/>
  <c r="G201" i="5"/>
  <c r="V200" i="5"/>
  <c r="W200" i="5"/>
  <c r="X200" i="5"/>
  <c r="U200" i="5"/>
  <c r="L200" i="5"/>
  <c r="M200" i="5"/>
  <c r="N200" i="5"/>
  <c r="I200" i="5"/>
  <c r="K200" i="5"/>
  <c r="G200" i="5"/>
  <c r="V199" i="5"/>
  <c r="W199" i="5"/>
  <c r="X199" i="5"/>
  <c r="U199" i="5"/>
  <c r="L199" i="5"/>
  <c r="M199" i="5"/>
  <c r="N199" i="5"/>
  <c r="I199" i="5"/>
  <c r="K199" i="5"/>
  <c r="G199" i="5"/>
  <c r="V198" i="5"/>
  <c r="W198" i="5"/>
  <c r="X198" i="5"/>
  <c r="U198" i="5"/>
  <c r="L198" i="5"/>
  <c r="M198" i="5"/>
  <c r="N198" i="5"/>
  <c r="I198" i="5"/>
  <c r="K198" i="5"/>
  <c r="G198" i="5"/>
  <c r="V197" i="5"/>
  <c r="W197" i="5"/>
  <c r="X197" i="5"/>
  <c r="U197" i="5"/>
  <c r="L197" i="5"/>
  <c r="M197" i="5"/>
  <c r="N197" i="5"/>
  <c r="I197" i="5"/>
  <c r="K197" i="5"/>
  <c r="G197" i="5"/>
  <c r="V196" i="5"/>
  <c r="W196" i="5"/>
  <c r="X196" i="5"/>
  <c r="U196" i="5"/>
  <c r="L196" i="5"/>
  <c r="M196" i="5"/>
  <c r="N196" i="5"/>
  <c r="I196" i="5"/>
  <c r="K196" i="5"/>
  <c r="G196" i="5"/>
  <c r="V195" i="5"/>
  <c r="W195" i="5"/>
  <c r="X195" i="5"/>
  <c r="U195" i="5"/>
  <c r="L195" i="5"/>
  <c r="M195" i="5"/>
  <c r="N195" i="5"/>
  <c r="I195" i="5"/>
  <c r="K195" i="5"/>
  <c r="G195" i="5"/>
  <c r="V194" i="5"/>
  <c r="W194" i="5"/>
  <c r="X194" i="5"/>
  <c r="U194" i="5"/>
  <c r="L194" i="5"/>
  <c r="M194" i="5"/>
  <c r="N194" i="5"/>
  <c r="I194" i="5"/>
  <c r="K194" i="5"/>
  <c r="G194" i="5"/>
  <c r="V193" i="5"/>
  <c r="W193" i="5"/>
  <c r="X193" i="5"/>
  <c r="U193" i="5"/>
  <c r="L193" i="5"/>
  <c r="M193" i="5"/>
  <c r="N193" i="5"/>
  <c r="I193" i="5"/>
  <c r="K193" i="5"/>
  <c r="G193" i="5"/>
  <c r="V192" i="5"/>
  <c r="W192" i="5"/>
  <c r="X192" i="5"/>
  <c r="U192" i="5"/>
  <c r="L192" i="5"/>
  <c r="M192" i="5"/>
  <c r="N192" i="5"/>
  <c r="I192" i="5"/>
  <c r="K192" i="5"/>
  <c r="G192" i="5"/>
  <c r="V191" i="5"/>
  <c r="W191" i="5"/>
  <c r="X191" i="5"/>
  <c r="U191" i="5"/>
  <c r="L191" i="5"/>
  <c r="M191" i="5"/>
  <c r="N191" i="5"/>
  <c r="I191" i="5"/>
  <c r="K191" i="5"/>
  <c r="G191" i="5"/>
  <c r="V190" i="5"/>
  <c r="W190" i="5"/>
  <c r="X190" i="5"/>
  <c r="U190" i="5"/>
  <c r="L190" i="5"/>
  <c r="M190" i="5"/>
  <c r="N190" i="5"/>
  <c r="I190" i="5"/>
  <c r="K190" i="5"/>
  <c r="G190" i="5"/>
  <c r="V189" i="5"/>
  <c r="W189" i="5"/>
  <c r="X189" i="5"/>
  <c r="U189" i="5"/>
  <c r="L189" i="5"/>
  <c r="M189" i="5"/>
  <c r="N189" i="5"/>
  <c r="I189" i="5"/>
  <c r="K189" i="5"/>
  <c r="G189" i="5"/>
  <c r="V188" i="5"/>
  <c r="W188" i="5"/>
  <c r="X188" i="5"/>
  <c r="U188" i="5"/>
  <c r="L188" i="5"/>
  <c r="M188" i="5"/>
  <c r="N188" i="5"/>
  <c r="I188" i="5"/>
  <c r="K188" i="5"/>
  <c r="G188" i="5"/>
  <c r="V187" i="5"/>
  <c r="W187" i="5"/>
  <c r="X187" i="5"/>
  <c r="U187" i="5"/>
  <c r="L187" i="5"/>
  <c r="M187" i="5"/>
  <c r="N187" i="5"/>
  <c r="I187" i="5"/>
  <c r="K187" i="5"/>
  <c r="G187" i="5"/>
  <c r="V186" i="5"/>
  <c r="W186" i="5"/>
  <c r="X186" i="5"/>
  <c r="U186" i="5"/>
  <c r="L186" i="5"/>
  <c r="M186" i="5"/>
  <c r="N186" i="5"/>
  <c r="I186" i="5"/>
  <c r="K186" i="5"/>
  <c r="G186" i="5"/>
  <c r="V185" i="5"/>
  <c r="W185" i="5"/>
  <c r="X185" i="5"/>
  <c r="U185" i="5"/>
  <c r="L185" i="5"/>
  <c r="M185" i="5"/>
  <c r="N185" i="5"/>
  <c r="I185" i="5"/>
  <c r="K185" i="5"/>
  <c r="G185" i="5"/>
  <c r="V184" i="5"/>
  <c r="W184" i="5"/>
  <c r="X184" i="5"/>
  <c r="U184" i="5"/>
  <c r="L184" i="5"/>
  <c r="M184" i="5"/>
  <c r="N184" i="5"/>
  <c r="I184" i="5"/>
  <c r="K184" i="5"/>
  <c r="G184" i="5"/>
  <c r="V183" i="5"/>
  <c r="W183" i="5"/>
  <c r="X183" i="5"/>
  <c r="U183" i="5"/>
  <c r="L183" i="5"/>
  <c r="M183" i="5"/>
  <c r="N183" i="5"/>
  <c r="I183" i="5"/>
  <c r="K183" i="5"/>
  <c r="G183" i="5"/>
  <c r="V182" i="5"/>
  <c r="W182" i="5"/>
  <c r="X182" i="5"/>
  <c r="U182" i="5"/>
  <c r="L182" i="5"/>
  <c r="M182" i="5"/>
  <c r="N182" i="5"/>
  <c r="I182" i="5"/>
  <c r="K182" i="5"/>
  <c r="G182" i="5"/>
  <c r="V181" i="5"/>
  <c r="W181" i="5"/>
  <c r="X181" i="5"/>
  <c r="U181" i="5"/>
  <c r="L181" i="5"/>
  <c r="M181" i="5"/>
  <c r="N181" i="5"/>
  <c r="I181" i="5"/>
  <c r="K181" i="5"/>
  <c r="G181" i="5"/>
  <c r="V180" i="5"/>
  <c r="W180" i="5"/>
  <c r="X180" i="5"/>
  <c r="U180" i="5"/>
  <c r="L180" i="5"/>
  <c r="M180" i="5"/>
  <c r="N180" i="5"/>
  <c r="I180" i="5"/>
  <c r="K180" i="5"/>
  <c r="G180" i="5"/>
  <c r="V179" i="5"/>
  <c r="W179" i="5"/>
  <c r="X179" i="5"/>
  <c r="U179" i="5"/>
  <c r="L179" i="5"/>
  <c r="M179" i="5"/>
  <c r="N179" i="5"/>
  <c r="I179" i="5"/>
  <c r="K179" i="5"/>
  <c r="G179" i="5"/>
  <c r="V178" i="5"/>
  <c r="W178" i="5"/>
  <c r="X178" i="5"/>
  <c r="U178" i="5"/>
  <c r="L178" i="5"/>
  <c r="M178" i="5"/>
  <c r="N178" i="5"/>
  <c r="I178" i="5"/>
  <c r="K178" i="5"/>
  <c r="G178" i="5"/>
  <c r="V177" i="5"/>
  <c r="W177" i="5"/>
  <c r="X177" i="5"/>
  <c r="U177" i="5"/>
  <c r="L177" i="5"/>
  <c r="M177" i="5"/>
  <c r="N177" i="5"/>
  <c r="I177" i="5"/>
  <c r="K177" i="5"/>
  <c r="G177" i="5"/>
  <c r="V176" i="5"/>
  <c r="W176" i="5"/>
  <c r="X176" i="5"/>
  <c r="U176" i="5"/>
  <c r="L176" i="5"/>
  <c r="M176" i="5"/>
  <c r="N176" i="5"/>
  <c r="I176" i="5"/>
  <c r="K176" i="5"/>
  <c r="G176" i="5"/>
  <c r="V175" i="5"/>
  <c r="W175" i="5"/>
  <c r="X175" i="5"/>
  <c r="U175" i="5"/>
  <c r="L175" i="5"/>
  <c r="M175" i="5"/>
  <c r="N175" i="5"/>
  <c r="I175" i="5"/>
  <c r="K175" i="5"/>
  <c r="G175" i="5"/>
  <c r="V174" i="5"/>
  <c r="W174" i="5"/>
  <c r="X174" i="5"/>
  <c r="U174" i="5"/>
  <c r="L174" i="5"/>
  <c r="M174" i="5"/>
  <c r="N174" i="5"/>
  <c r="I174" i="5"/>
  <c r="K174" i="5"/>
  <c r="G174" i="5"/>
  <c r="V173" i="5"/>
  <c r="W173" i="5"/>
  <c r="X173" i="5"/>
  <c r="U173" i="5"/>
  <c r="L173" i="5"/>
  <c r="M173" i="5"/>
  <c r="N173" i="5"/>
  <c r="I173" i="5"/>
  <c r="K173" i="5"/>
  <c r="G173" i="5"/>
  <c r="V172" i="5"/>
  <c r="W172" i="5"/>
  <c r="X172" i="5"/>
  <c r="U172" i="5"/>
  <c r="L172" i="5"/>
  <c r="M172" i="5"/>
  <c r="N172" i="5"/>
  <c r="I172" i="5"/>
  <c r="K172" i="5"/>
  <c r="G172" i="5"/>
  <c r="V171" i="5"/>
  <c r="W171" i="5"/>
  <c r="X171" i="5"/>
  <c r="U171" i="5"/>
  <c r="L171" i="5"/>
  <c r="M171" i="5"/>
  <c r="N171" i="5"/>
  <c r="I171" i="5"/>
  <c r="K171" i="5"/>
  <c r="G171"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W165" i="5"/>
  <c r="W166" i="5"/>
  <c r="W167" i="5"/>
  <c r="W168" i="5"/>
  <c r="W169" i="5"/>
  <c r="W170" i="5"/>
  <c r="X170" i="5"/>
  <c r="U170" i="5"/>
  <c r="L170" i="5"/>
  <c r="M170" i="5"/>
  <c r="N170" i="5"/>
  <c r="I170" i="5"/>
  <c r="K170" i="5"/>
  <c r="G170" i="5"/>
  <c r="X169" i="5"/>
  <c r="L169" i="5"/>
  <c r="M169" i="5"/>
  <c r="N169" i="5"/>
  <c r="I169" i="5"/>
  <c r="K169" i="5"/>
  <c r="G169" i="5"/>
  <c r="X168" i="5"/>
  <c r="L168" i="5"/>
  <c r="M168" i="5"/>
  <c r="N168" i="5"/>
  <c r="I168" i="5"/>
  <c r="K168" i="5"/>
  <c r="G168" i="5"/>
  <c r="X167" i="5"/>
  <c r="L167" i="5"/>
  <c r="M167" i="5"/>
  <c r="N167" i="5"/>
  <c r="I167" i="5"/>
  <c r="K167" i="5"/>
  <c r="G167" i="5"/>
  <c r="X166" i="5"/>
  <c r="L166" i="5"/>
  <c r="M166" i="5"/>
  <c r="N166" i="5"/>
  <c r="I166" i="5"/>
  <c r="K166" i="5"/>
  <c r="G166" i="5"/>
  <c r="X165" i="5"/>
  <c r="L165" i="5"/>
  <c r="M165" i="5"/>
  <c r="N165" i="5"/>
  <c r="I165" i="5"/>
  <c r="K165" i="5"/>
  <c r="G165" i="5"/>
  <c r="X164" i="5"/>
  <c r="L164" i="5"/>
  <c r="M164" i="5"/>
  <c r="N164" i="5"/>
  <c r="I164" i="5"/>
  <c r="K164" i="5"/>
  <c r="G164" i="5"/>
  <c r="X163" i="5"/>
  <c r="L163" i="5"/>
  <c r="M163" i="5"/>
  <c r="N163" i="5"/>
  <c r="I163" i="5"/>
  <c r="K163" i="5"/>
  <c r="G163" i="5"/>
  <c r="X162" i="5"/>
  <c r="L162" i="5"/>
  <c r="M162" i="5"/>
  <c r="N162" i="5"/>
  <c r="I162" i="5"/>
  <c r="K162" i="5"/>
  <c r="G162" i="5"/>
  <c r="X161" i="5"/>
  <c r="L161" i="5"/>
  <c r="M161" i="5"/>
  <c r="N161" i="5"/>
  <c r="I161" i="5"/>
  <c r="K161" i="5"/>
  <c r="G161" i="5"/>
  <c r="X160" i="5"/>
  <c r="L160" i="5"/>
  <c r="M160" i="5"/>
  <c r="N160" i="5"/>
  <c r="I160" i="5"/>
  <c r="K160" i="5"/>
  <c r="G160" i="5"/>
  <c r="X159"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I159"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N159" i="5"/>
  <c r="K159" i="5"/>
  <c r="G159" i="5"/>
  <c r="X158" i="5"/>
  <c r="N158" i="5"/>
  <c r="X157" i="5"/>
  <c r="N157" i="5"/>
  <c r="X156" i="5"/>
  <c r="N156" i="5"/>
  <c r="X155" i="5"/>
  <c r="N155" i="5"/>
  <c r="X154" i="5"/>
  <c r="N154" i="5"/>
  <c r="X153" i="5"/>
  <c r="N153" i="5"/>
  <c r="X152" i="5"/>
  <c r="N152" i="5"/>
  <c r="X151" i="5"/>
  <c r="N151" i="5"/>
  <c r="X150" i="5"/>
  <c r="N150" i="5"/>
  <c r="X149" i="5"/>
  <c r="N149" i="5"/>
  <c r="X148" i="5"/>
  <c r="N148" i="5"/>
  <c r="X147" i="5"/>
  <c r="N147" i="5"/>
  <c r="X146" i="5"/>
  <c r="N146" i="5"/>
  <c r="X145" i="5"/>
  <c r="N145" i="5"/>
  <c r="X144" i="5"/>
  <c r="N144" i="5"/>
  <c r="X143" i="5"/>
  <c r="N143" i="5"/>
  <c r="X142" i="5"/>
  <c r="N142" i="5"/>
  <c r="X141" i="5"/>
  <c r="N141" i="5"/>
  <c r="X140" i="5"/>
  <c r="N140" i="5"/>
  <c r="X139" i="5"/>
  <c r="N139" i="5"/>
  <c r="X138" i="5"/>
  <c r="N138" i="5"/>
  <c r="X137" i="5"/>
  <c r="N137" i="5"/>
  <c r="X136" i="5"/>
  <c r="N136" i="5"/>
  <c r="X135" i="5"/>
  <c r="N135" i="5"/>
  <c r="X134" i="5"/>
  <c r="N134" i="5"/>
  <c r="X133" i="5"/>
  <c r="N133" i="5"/>
  <c r="X132" i="5"/>
  <c r="N132" i="5"/>
  <c r="X131" i="5"/>
  <c r="N131" i="5"/>
  <c r="X130" i="5"/>
  <c r="N130" i="5"/>
  <c r="X129" i="5"/>
  <c r="N129" i="5"/>
  <c r="X128" i="5"/>
  <c r="N128" i="5"/>
  <c r="X127" i="5"/>
  <c r="N127" i="5"/>
  <c r="X126" i="5"/>
  <c r="N126" i="5"/>
  <c r="X125" i="5"/>
  <c r="N125" i="5"/>
  <c r="X124" i="5"/>
  <c r="N124" i="5"/>
  <c r="X123" i="5"/>
  <c r="N123" i="5"/>
  <c r="X122" i="5"/>
  <c r="N122" i="5"/>
  <c r="X121" i="5"/>
  <c r="N121" i="5"/>
  <c r="X120" i="5"/>
  <c r="N120" i="5"/>
  <c r="X119" i="5"/>
  <c r="N119" i="5"/>
  <c r="X118" i="5"/>
  <c r="N118" i="5"/>
  <c r="X117" i="5"/>
  <c r="N117" i="5"/>
  <c r="X116" i="5"/>
  <c r="N116" i="5"/>
  <c r="X115" i="5"/>
  <c r="N115" i="5"/>
  <c r="X114" i="5"/>
  <c r="N114" i="5"/>
  <c r="X113" i="5"/>
  <c r="N113" i="5"/>
  <c r="X112" i="5"/>
  <c r="N112" i="5"/>
  <c r="X111" i="5"/>
  <c r="N111" i="5"/>
  <c r="X110" i="5"/>
  <c r="N110" i="5"/>
  <c r="X109" i="5"/>
  <c r="N109" i="5"/>
  <c r="X108" i="5"/>
  <c r="N108" i="5"/>
  <c r="X107" i="5"/>
  <c r="N107" i="5"/>
  <c r="X106" i="5"/>
  <c r="N106" i="5"/>
  <c r="X105" i="5"/>
  <c r="N105" i="5"/>
  <c r="X104" i="5"/>
  <c r="N104" i="5"/>
  <c r="X103" i="5"/>
  <c r="N103" i="5"/>
  <c r="X102" i="5"/>
  <c r="N102" i="5"/>
  <c r="X101" i="5"/>
  <c r="N101" i="5"/>
  <c r="X100" i="5"/>
  <c r="N100" i="5"/>
  <c r="X99" i="5"/>
  <c r="N99" i="5"/>
  <c r="X98" i="5"/>
  <c r="N98" i="5"/>
  <c r="X97" i="5"/>
  <c r="N97" i="5"/>
  <c r="X96" i="5"/>
  <c r="N96" i="5"/>
  <c r="X95" i="5"/>
  <c r="N95" i="5"/>
  <c r="X94" i="5"/>
  <c r="N94" i="5"/>
  <c r="X93" i="5"/>
  <c r="N93" i="5"/>
  <c r="X92" i="5"/>
  <c r="N92" i="5"/>
  <c r="X91" i="5"/>
  <c r="N91" i="5"/>
  <c r="X90" i="5"/>
  <c r="N90" i="5"/>
  <c r="X89" i="5"/>
  <c r="N89" i="5"/>
  <c r="X88" i="5"/>
  <c r="N88" i="5"/>
  <c r="X87" i="5"/>
  <c r="N87" i="5"/>
  <c r="X86" i="5"/>
  <c r="N86" i="5"/>
  <c r="X85" i="5"/>
  <c r="N85" i="5"/>
  <c r="X84" i="5"/>
  <c r="N84" i="5"/>
  <c r="X83" i="5"/>
  <c r="N83" i="5"/>
  <c r="X82" i="5"/>
  <c r="N82" i="5"/>
  <c r="X81" i="5"/>
  <c r="N81" i="5"/>
  <c r="X80" i="5"/>
  <c r="N80" i="5"/>
  <c r="X79" i="5"/>
  <c r="N79" i="5"/>
  <c r="X78" i="5"/>
  <c r="N78" i="5"/>
  <c r="X77" i="5"/>
  <c r="N77" i="5"/>
  <c r="X76" i="5"/>
  <c r="N76" i="5"/>
  <c r="X75" i="5"/>
  <c r="N75" i="5"/>
  <c r="X74" i="5"/>
  <c r="N74" i="5"/>
  <c r="X73" i="5"/>
  <c r="N73" i="5"/>
  <c r="X72" i="5"/>
  <c r="N72" i="5"/>
  <c r="X71" i="5"/>
  <c r="N71" i="5"/>
  <c r="X70" i="5"/>
  <c r="N70" i="5"/>
  <c r="X69" i="5"/>
  <c r="N69" i="5"/>
  <c r="X68" i="5"/>
  <c r="N68" i="5"/>
  <c r="X67" i="5"/>
  <c r="N67" i="5"/>
  <c r="X66" i="5"/>
  <c r="N66" i="5"/>
  <c r="X65" i="5"/>
  <c r="N65" i="5"/>
  <c r="X64" i="5"/>
  <c r="N64" i="5"/>
  <c r="X63" i="5"/>
  <c r="N63" i="5"/>
  <c r="X62" i="5"/>
  <c r="N62" i="5"/>
  <c r="X61" i="5"/>
  <c r="N61" i="5"/>
  <c r="X60" i="5"/>
  <c r="N60" i="5"/>
  <c r="X59" i="5"/>
  <c r="N59" i="5"/>
  <c r="X58" i="5"/>
  <c r="N58" i="5"/>
  <c r="X57" i="5"/>
  <c r="N57" i="5"/>
  <c r="X56" i="5"/>
  <c r="N56" i="5"/>
  <c r="X55" i="5"/>
  <c r="N55" i="5"/>
  <c r="X54" i="5"/>
  <c r="N54" i="5"/>
  <c r="X53" i="5"/>
  <c r="N53" i="5"/>
  <c r="X52" i="5"/>
  <c r="N52" i="5"/>
  <c r="X51" i="5"/>
  <c r="N51" i="5"/>
  <c r="X50" i="5"/>
  <c r="N50" i="5"/>
  <c r="X49" i="5"/>
  <c r="N49" i="5"/>
  <c r="X48" i="5"/>
  <c r="N48" i="5"/>
  <c r="X47" i="5"/>
  <c r="N47" i="5"/>
  <c r="X46" i="5"/>
  <c r="N46" i="5"/>
  <c r="X45" i="5"/>
  <c r="N45" i="5"/>
  <c r="X44" i="5"/>
  <c r="N44" i="5"/>
  <c r="X43" i="5"/>
  <c r="N43" i="5"/>
  <c r="X42" i="5"/>
  <c r="N42" i="5"/>
  <c r="X41" i="5"/>
  <c r="N41" i="5"/>
  <c r="X40" i="5"/>
  <c r="N40" i="5"/>
  <c r="X39" i="5"/>
  <c r="N39" i="5"/>
  <c r="X38" i="5"/>
  <c r="N38" i="5"/>
  <c r="X37" i="5"/>
  <c r="N37" i="5"/>
  <c r="X36" i="5"/>
  <c r="N36" i="5"/>
  <c r="X35" i="5"/>
  <c r="N35" i="5"/>
  <c r="X34" i="5"/>
  <c r="N34" i="5"/>
  <c r="X33" i="5"/>
  <c r="N33" i="5"/>
  <c r="X32" i="5"/>
  <c r="N32" i="5"/>
  <c r="X31" i="5"/>
  <c r="N31" i="5"/>
  <c r="X30" i="5"/>
  <c r="N30" i="5"/>
  <c r="X29" i="5"/>
  <c r="N29" i="5"/>
  <c r="X28" i="5"/>
  <c r="N28" i="5"/>
  <c r="AT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128" i="2"/>
  <c r="AT129" i="2"/>
  <c r="AT130" i="2"/>
  <c r="AT131" i="2"/>
  <c r="AT132" i="2"/>
  <c r="AT133" i="2"/>
  <c r="AT134" i="2"/>
  <c r="AT135" i="2"/>
  <c r="BO193" i="2"/>
  <c r="BO125" i="2"/>
  <c r="BO263" i="2"/>
  <c r="BO72" i="2"/>
  <c r="BO79" i="2"/>
  <c r="BO5" i="2"/>
  <c r="BO240" i="2"/>
  <c r="BO319" i="2"/>
  <c r="BO217" i="2"/>
  <c r="BO264" i="2"/>
  <c r="BO161" i="2"/>
  <c r="BO207" i="2"/>
  <c r="BO73" i="2"/>
  <c r="BO10" i="2"/>
  <c r="BO241" i="2"/>
  <c r="BO265" i="2"/>
  <c r="BO36" i="2"/>
  <c r="BO137" i="2"/>
  <c r="BO126" i="2"/>
  <c r="BO242" i="2"/>
  <c r="BO266" i="2"/>
  <c r="BO310" i="2"/>
  <c r="BO182" i="2"/>
  <c r="BO138" i="2"/>
  <c r="BO194" i="2"/>
  <c r="BO11" i="2"/>
  <c r="BO177" i="2"/>
  <c r="BO298" i="2"/>
  <c r="BO87" i="2"/>
  <c r="BO133" i="2"/>
  <c r="BO120" i="2"/>
  <c r="BO158" i="2"/>
  <c r="BO60" i="2"/>
  <c r="BO267" i="2"/>
  <c r="BO268" i="2"/>
  <c r="BO195" i="2"/>
  <c r="BO80" i="2"/>
  <c r="BO162" i="2"/>
  <c r="BO309" i="2"/>
  <c r="BO243" i="2"/>
  <c r="BO61" i="2"/>
  <c r="BO185" i="2"/>
  <c r="BO294" i="2"/>
  <c r="BO81" i="2"/>
  <c r="BO90" i="2"/>
  <c r="BO163" i="2"/>
  <c r="BO327" i="2"/>
  <c r="BO244" i="2"/>
  <c r="BO164" i="2"/>
  <c r="BO299" i="2"/>
  <c r="BO251" i="2"/>
  <c r="BO332" i="2"/>
  <c r="BO91" i="2"/>
  <c r="BO208" i="2"/>
  <c r="BO328" i="2"/>
  <c r="BO252" i="2"/>
  <c r="BO209" i="2"/>
  <c r="BO253" i="2"/>
  <c r="BO48" i="2"/>
  <c r="BO149" i="2"/>
  <c r="BO245" i="2"/>
  <c r="BO210" i="2"/>
  <c r="BO269" i="2"/>
  <c r="BO20" i="2"/>
  <c r="BO254" i="2"/>
  <c r="BO270" i="2"/>
  <c r="BO121" i="2"/>
  <c r="BO271" i="2"/>
  <c r="BO92" i="2"/>
  <c r="BO165" i="2"/>
  <c r="BO93" i="2"/>
  <c r="BO211" i="2"/>
  <c r="BO94" i="2"/>
  <c r="BO12" i="2"/>
  <c r="BO49" i="2"/>
  <c r="BO82" i="2"/>
  <c r="BO140" i="2"/>
  <c r="BO110" i="2"/>
  <c r="BO13" i="2"/>
  <c r="BO74" i="2"/>
  <c r="BO58" i="2"/>
  <c r="BO83" i="2"/>
  <c r="BO166" i="2"/>
  <c r="BO196" i="2"/>
  <c r="BO255" i="2"/>
  <c r="BO320" i="2"/>
  <c r="BO218" i="2"/>
  <c r="BO272" i="2"/>
  <c r="BO102" i="2"/>
  <c r="BO219" i="2"/>
  <c r="BO230" i="2"/>
  <c r="BO228" i="2"/>
  <c r="BO103" i="2"/>
  <c r="BO311" i="2"/>
  <c r="BO6" i="2"/>
  <c r="BO143" i="2"/>
  <c r="BO186" i="2"/>
  <c r="BO21" i="2"/>
  <c r="BO167" i="2"/>
  <c r="BO212" i="2"/>
  <c r="BO134" i="2"/>
  <c r="BO26" i="2"/>
  <c r="BO14" i="2"/>
  <c r="BO62" i="2"/>
  <c r="BO22" i="2"/>
  <c r="BO104" i="2"/>
  <c r="BO273" i="2"/>
  <c r="BO135" i="2"/>
  <c r="BO37" i="2"/>
  <c r="BO63" i="2"/>
  <c r="BO95" i="2"/>
  <c r="BO111" i="2"/>
  <c r="BO197" i="2"/>
  <c r="BO50" i="2"/>
  <c r="BO51" i="2"/>
  <c r="BO141" i="2"/>
  <c r="BO321" i="2"/>
  <c r="BO168" i="2"/>
  <c r="BO246" i="2"/>
  <c r="BO52" i="2"/>
  <c r="BO127" i="2"/>
  <c r="BO300" i="2"/>
  <c r="BO274" i="2"/>
  <c r="BO231" i="2"/>
  <c r="BO301" i="2"/>
  <c r="BO55" i="2"/>
  <c r="BO179" i="2"/>
  <c r="BO154" i="2"/>
  <c r="BO112" i="2"/>
  <c r="BO169" i="2"/>
  <c r="BO247" i="2"/>
  <c r="BO78" i="2"/>
  <c r="BO23" i="2"/>
  <c r="BO275" i="2"/>
  <c r="BO15" i="2"/>
  <c r="BO113" i="2"/>
  <c r="BO88" i="2"/>
  <c r="BO232" i="2"/>
  <c r="BO105" i="2"/>
  <c r="BO84" i="2"/>
  <c r="BO198" i="2"/>
  <c r="BO155" i="2"/>
  <c r="BO256" i="2"/>
  <c r="BO64" i="2"/>
  <c r="BO170" i="2"/>
  <c r="BO322" i="2"/>
  <c r="BO150" i="2"/>
  <c r="BO257" i="2"/>
  <c r="BO233" i="2"/>
  <c r="BO96" i="2"/>
  <c r="BO24" i="2"/>
  <c r="BO151" i="2"/>
  <c r="BO7" i="2"/>
  <c r="BO142" i="2"/>
  <c r="BO159" i="2"/>
  <c r="BO114" i="2"/>
  <c r="BO312" i="2"/>
  <c r="BO171" i="2"/>
  <c r="BO258" i="2"/>
  <c r="BO8" i="2"/>
  <c r="BO106" i="2"/>
  <c r="BO128" i="2"/>
  <c r="BO129" i="2"/>
  <c r="BO27" i="2"/>
  <c r="BO234" i="2"/>
  <c r="BO333" i="2"/>
  <c r="BO187" i="2"/>
  <c r="BO191" i="2"/>
  <c r="BO115" i="2"/>
  <c r="BO220" i="2"/>
  <c r="BO122" i="2"/>
  <c r="BO302" i="2"/>
  <c r="BO213" i="2"/>
  <c r="BO25" i="2"/>
  <c r="BO295" i="2"/>
  <c r="BO188" i="2"/>
  <c r="BO38" i="2"/>
  <c r="BO123" i="2"/>
  <c r="BO53" i="2"/>
  <c r="BO276" i="2"/>
  <c r="BO277" i="2"/>
  <c r="BO303" i="2"/>
  <c r="BO181" i="2"/>
  <c r="BO116" i="2"/>
  <c r="BO144" i="2"/>
  <c r="BO75" i="2"/>
  <c r="BO172" i="2"/>
  <c r="BO323" i="2"/>
  <c r="BO329" i="2"/>
  <c r="BO304" i="2"/>
  <c r="BO85" i="2"/>
  <c r="BO278" i="2"/>
  <c r="BO259" i="2"/>
  <c r="BO65" i="2"/>
  <c r="BO183" i="2"/>
  <c r="BO279" i="2"/>
  <c r="BO324" i="2"/>
  <c r="BO145" i="2"/>
  <c r="BO178" i="2"/>
  <c r="BO160" i="2"/>
  <c r="BO17" i="2"/>
  <c r="BO130" i="2"/>
  <c r="BO18" i="2"/>
  <c r="BO330" i="2"/>
  <c r="BO260" i="2"/>
  <c r="BO107" i="2"/>
  <c r="BO261" i="2"/>
  <c r="BO221" i="2"/>
  <c r="BO248" i="2"/>
  <c r="BO280" i="2"/>
  <c r="BO262" i="2"/>
  <c r="BO199" i="2"/>
  <c r="BO56" i="2"/>
  <c r="BO200" i="2"/>
  <c r="BO201" i="2"/>
  <c r="BO202" i="2"/>
  <c r="BO184" i="2"/>
  <c r="BO222" i="2"/>
  <c r="BO39" i="2"/>
  <c r="BO281" i="2"/>
  <c r="BO223" i="2"/>
  <c r="BO313" i="2"/>
  <c r="BO180" i="2"/>
  <c r="BO40" i="2"/>
  <c r="BO66" i="2"/>
  <c r="BO124" i="2"/>
  <c r="BO41" i="2"/>
  <c r="BO67" i="2"/>
  <c r="BO282" i="2"/>
  <c r="BO156" i="2"/>
  <c r="BO97" i="2"/>
  <c r="BO235" i="2"/>
  <c r="BO29" i="2"/>
  <c r="BO236" i="2"/>
  <c r="BO136" i="2"/>
  <c r="BO283" i="2"/>
  <c r="BO203" i="2"/>
  <c r="BO224" i="2"/>
  <c r="BO139" i="2"/>
  <c r="BO229" i="2"/>
  <c r="BO31" i="2"/>
  <c r="BO239" i="2"/>
  <c r="BO225" i="2"/>
  <c r="BO54" i="2"/>
  <c r="BO98" i="2"/>
  <c r="BO173" i="2"/>
  <c r="BO192" i="2"/>
  <c r="BO108" i="2"/>
  <c r="BO305" i="2"/>
  <c r="BO189" i="2"/>
  <c r="BO42" i="2"/>
  <c r="BO306" i="2"/>
  <c r="BO146" i="2"/>
  <c r="BO204" i="2"/>
  <c r="BO99" i="2"/>
  <c r="BO190" i="2"/>
  <c r="BO284" i="2"/>
  <c r="BO43" i="2"/>
  <c r="BO117" i="2"/>
  <c r="BO296" i="2"/>
  <c r="BO285" i="2"/>
  <c r="BO286" i="2"/>
  <c r="BO44" i="2"/>
  <c r="BO45" i="2"/>
  <c r="BO46" i="2"/>
  <c r="BO287" i="2"/>
  <c r="BO68" i="2"/>
  <c r="BO76" i="2"/>
  <c r="BO314" i="2"/>
  <c r="BO288" i="2"/>
  <c r="BO325" i="2"/>
  <c r="BO131" i="2"/>
  <c r="BO33" i="2"/>
  <c r="BO250" i="2"/>
  <c r="BO132" i="2"/>
  <c r="BO109" i="2"/>
  <c r="BO315" i="2"/>
  <c r="BO100" i="2"/>
  <c r="BO152" i="2"/>
  <c r="BO147" i="2"/>
  <c r="BO297" i="2"/>
  <c r="BO153" i="2"/>
  <c r="BO101" i="2"/>
  <c r="BO148" i="2"/>
  <c r="BO57" i="2"/>
  <c r="BO307" i="2"/>
  <c r="BO226" i="2"/>
  <c r="BO249" i="2"/>
  <c r="BO205" i="2"/>
  <c r="BO316" i="2"/>
  <c r="BO69" i="2"/>
  <c r="BO289" i="2"/>
  <c r="BO174" i="2"/>
  <c r="BO118" i="2"/>
  <c r="BO214" i="2"/>
  <c r="BO47" i="2"/>
  <c r="BO34" i="2"/>
  <c r="BO227" i="2"/>
  <c r="BO157" i="2"/>
  <c r="BO19" i="2"/>
  <c r="BO89" i="2"/>
  <c r="BO290" i="2"/>
  <c r="BO77" i="2"/>
  <c r="BO317" i="2"/>
  <c r="BO70" i="2"/>
  <c r="BO291" i="2"/>
  <c r="BO308" i="2"/>
  <c r="BO86" i="2"/>
  <c r="BO326" i="2"/>
  <c r="BO292" i="2"/>
  <c r="BO293" i="2"/>
  <c r="BO119" i="2"/>
  <c r="BO237" i="2"/>
  <c r="BO59" i="2"/>
  <c r="BO175" i="2"/>
  <c r="BO331" i="2"/>
  <c r="BO176" i="2"/>
  <c r="BO215" i="2"/>
  <c r="BO318" i="2"/>
  <c r="BO238" i="2"/>
  <c r="BO216" i="2"/>
  <c r="BO35" i="2"/>
  <c r="BO71" i="2"/>
  <c r="BO206" i="2"/>
  <c r="BO9" i="2"/>
  <c r="AT2" i="2"/>
  <c r="G17" i="2"/>
  <c r="G12" i="2"/>
  <c r="D12" i="2"/>
  <c r="E12" i="2"/>
  <c r="A51" i="2"/>
  <c r="G11" i="2"/>
  <c r="E7" i="2"/>
  <c r="E15" i="2"/>
  <c r="G10" i="2"/>
  <c r="A50" i="2"/>
  <c r="D15" i="2"/>
  <c r="D14" i="2"/>
  <c r="D8" i="2"/>
  <c r="D9" i="2"/>
  <c r="B53" i="2"/>
  <c r="B56" i="2"/>
  <c r="B57" i="2"/>
  <c r="D53" i="2"/>
  <c r="D56" i="2"/>
  <c r="C53" i="2"/>
  <c r="C56" i="2"/>
  <c r="E53" i="2"/>
  <c r="E56" i="2"/>
  <c r="L3" i="5"/>
  <c r="L14" i="5"/>
  <c r="F55" i="2"/>
  <c r="D13" i="2"/>
  <c r="C57" i="2"/>
  <c r="B64" i="2"/>
  <c r="B61" i="2"/>
  <c r="G55" i="2"/>
  <c r="F56" i="2"/>
  <c r="C61" i="2"/>
  <c r="D57" i="2"/>
  <c r="D61" i="2"/>
  <c r="C64" i="2"/>
  <c r="G56" i="2"/>
  <c r="H55" i="2"/>
  <c r="H56" i="2"/>
  <c r="I55" i="2"/>
  <c r="E57" i="2"/>
  <c r="E61" i="2"/>
  <c r="D64" i="2"/>
  <c r="F57" i="2"/>
  <c r="F61" i="2"/>
  <c r="E64" i="2"/>
  <c r="J55" i="2"/>
  <c r="I56" i="2"/>
  <c r="F64" i="2"/>
  <c r="G57" i="2"/>
  <c r="G61" i="2"/>
  <c r="J56" i="2"/>
  <c r="K55" i="2"/>
  <c r="K56" i="2"/>
  <c r="L55" i="2"/>
  <c r="G64" i="2"/>
  <c r="H57" i="2"/>
  <c r="H61" i="2"/>
  <c r="I57" i="2"/>
  <c r="I61" i="2"/>
  <c r="H64" i="2"/>
  <c r="L56" i="2"/>
  <c r="M55" i="2"/>
  <c r="M56" i="2"/>
  <c r="N55" i="2"/>
  <c r="J57" i="2"/>
  <c r="J61" i="2"/>
  <c r="I64" i="2"/>
  <c r="K57" i="2"/>
  <c r="K61" i="2"/>
  <c r="J64" i="2"/>
  <c r="O55" i="2"/>
  <c r="N56" i="2"/>
  <c r="O56" i="2"/>
  <c r="P55" i="2"/>
  <c r="L57" i="2"/>
  <c r="L61" i="2"/>
  <c r="K64" i="2"/>
  <c r="M57" i="2"/>
  <c r="M61" i="2"/>
  <c r="L64" i="2"/>
  <c r="P56" i="2"/>
  <c r="Q55" i="2"/>
  <c r="R55" i="2"/>
  <c r="Q56" i="2"/>
  <c r="N57" i="2"/>
  <c r="N61" i="2"/>
  <c r="M64" i="2"/>
  <c r="N64" i="2"/>
  <c r="O57" i="2"/>
  <c r="O61" i="2"/>
  <c r="R56" i="2"/>
  <c r="S55" i="2"/>
  <c r="S56" i="2"/>
  <c r="T55" i="2"/>
  <c r="O64" i="2"/>
  <c r="P57" i="2"/>
  <c r="P61" i="2"/>
  <c r="Q57" i="2"/>
  <c r="Q61" i="2"/>
  <c r="P64" i="2"/>
  <c r="T56" i="2"/>
  <c r="U55" i="2"/>
  <c r="U56" i="2"/>
  <c r="V55" i="2"/>
  <c r="R57" i="2"/>
  <c r="R61" i="2"/>
  <c r="Q64" i="2"/>
  <c r="W55" i="2"/>
  <c r="V56" i="2"/>
  <c r="S57" i="2"/>
  <c r="S61" i="2"/>
  <c r="R64" i="2"/>
  <c r="T57" i="2"/>
  <c r="S64" i="2"/>
  <c r="T61" i="2"/>
  <c r="W56" i="2"/>
  <c r="X55" i="2"/>
  <c r="X56" i="2"/>
  <c r="Y55" i="2"/>
  <c r="U57" i="2"/>
  <c r="U61" i="2"/>
  <c r="T64" i="2"/>
  <c r="Z55" i="2"/>
  <c r="Y56" i="2"/>
  <c r="V61" i="2"/>
  <c r="V57" i="2"/>
  <c r="U64" i="2"/>
  <c r="V64" i="2"/>
  <c r="W57" i="2"/>
  <c r="W61" i="2"/>
  <c r="Z56" i="2"/>
  <c r="AA55" i="2"/>
  <c r="AA56" i="2"/>
  <c r="AB55" i="2"/>
  <c r="X61" i="2"/>
  <c r="W64" i="2"/>
  <c r="X57" i="2"/>
  <c r="AB56" i="2"/>
  <c r="AC55" i="2"/>
  <c r="Y57" i="2"/>
  <c r="Y61" i="2"/>
  <c r="X64" i="2"/>
  <c r="AC56" i="2"/>
  <c r="AD55" i="2"/>
  <c r="Z61" i="2"/>
  <c r="Z57" i="2"/>
  <c r="Y64" i="2"/>
  <c r="Z64" i="2"/>
  <c r="AA61" i="2"/>
  <c r="AA57" i="2"/>
  <c r="AE55" i="2"/>
  <c r="AE56" i="2"/>
  <c r="AD56" i="2"/>
  <c r="AB57" i="2"/>
  <c r="AA64" i="2"/>
  <c r="AB61" i="2"/>
  <c r="AC57" i="2"/>
  <c r="AC61" i="2"/>
  <c r="AB64" i="2"/>
  <c r="AD61" i="2"/>
  <c r="AD57" i="2"/>
  <c r="AC64" i="2"/>
  <c r="AD64" i="2"/>
  <c r="AE57" i="2"/>
  <c r="AE64" i="2"/>
  <c r="E27" i="2"/>
  <c r="AE61" i="2"/>
  <c r="F50" i="2"/>
  <c r="A27" i="2"/>
</calcChain>
</file>

<file path=xl/sharedStrings.xml><?xml version="1.0" encoding="utf-8"?>
<sst xmlns="http://schemas.openxmlformats.org/spreadsheetml/2006/main" count="9405" uniqueCount="3143">
  <si>
    <t>Petroleum Engineering</t>
  </si>
  <si>
    <t>Aerospace Engineering</t>
  </si>
  <si>
    <t>Actuarial Mathematics</t>
  </si>
  <si>
    <t>Chemical Engineering</t>
  </si>
  <si>
    <t>Nuclear Engineering</t>
  </si>
  <si>
    <t>Electrical Engineering (EE)</t>
  </si>
  <si>
    <t>Computer Engineering (CE)</t>
  </si>
  <si>
    <t>Applied Mathematics</t>
  </si>
  <si>
    <t>Computer Science (CS)</t>
  </si>
  <si>
    <t>Statistics</t>
  </si>
  <si>
    <t>Physics</t>
  </si>
  <si>
    <t>Mechanical Engineering (ME)</t>
  </si>
  <si>
    <t>Biomedical Engineering (BME)</t>
  </si>
  <si>
    <t>Government</t>
  </si>
  <si>
    <t>Economics</t>
  </si>
  <si>
    <t>International Relations</t>
  </si>
  <si>
    <t>Materials Science &amp; Engineering</t>
  </si>
  <si>
    <t>Industrial Engineering (IE)</t>
  </si>
  <si>
    <t>Software Engineering</t>
  </si>
  <si>
    <t>Environmental Engineering</t>
  </si>
  <si>
    <t>Geology</t>
  </si>
  <si>
    <t>Civil Engineering (CE)</t>
  </si>
  <si>
    <t>Management Information Systems (MIS)</t>
  </si>
  <si>
    <t>Biochemistry (BCH)</t>
  </si>
  <si>
    <t>Chemistry</t>
  </si>
  <si>
    <t>Electrical Engineering Technology (EET)</t>
  </si>
  <si>
    <t>Information Systems (IS)</t>
  </si>
  <si>
    <t>Construction Management</t>
  </si>
  <si>
    <t>Mathematics</t>
  </si>
  <si>
    <t>Finance</t>
  </si>
  <si>
    <t>Molecular Biology</t>
  </si>
  <si>
    <t>Computer Information Systems (CIS)</t>
  </si>
  <si>
    <t>Mechanical Engineering Technology (MET)</t>
  </si>
  <si>
    <t>Biotechnology</t>
  </si>
  <si>
    <t>Information Technology (IT)</t>
  </si>
  <si>
    <t>Industrial Technology (IT)</t>
  </si>
  <si>
    <t>Food Science</t>
  </si>
  <si>
    <t>Civil Engineering Technology (CET)</t>
  </si>
  <si>
    <t>Industrial Design (ID)</t>
  </si>
  <si>
    <t>Urban Planning</t>
  </si>
  <si>
    <t>Advertising</t>
  </si>
  <si>
    <t>42 - tie</t>
  </si>
  <si>
    <t>Film Production</t>
  </si>
  <si>
    <t>Supply Chain Management</t>
  </si>
  <si>
    <t>44 - tie</t>
  </si>
  <si>
    <t>Marketing Management</t>
  </si>
  <si>
    <t>Telecommunications</t>
  </si>
  <si>
    <t>International Business</t>
  </si>
  <si>
    <t>Global &amp; International Studies</t>
  </si>
  <si>
    <t>Microbiology</t>
  </si>
  <si>
    <t>Occupational Health and Safety</t>
  </si>
  <si>
    <t>Classics</t>
  </si>
  <si>
    <t>Architecture</t>
  </si>
  <si>
    <t>Linguistics</t>
  </si>
  <si>
    <t>Political Science (PolySci)</t>
  </si>
  <si>
    <t>Accounting</t>
  </si>
  <si>
    <t>Marketing &amp; Communications</t>
  </si>
  <si>
    <t>Environmental Science</t>
  </si>
  <si>
    <t>American Studies</t>
  </si>
  <si>
    <t>Philosophy</t>
  </si>
  <si>
    <t>Biology</t>
  </si>
  <si>
    <t>Literature</t>
  </si>
  <si>
    <t>61 - tie</t>
  </si>
  <si>
    <t>History</t>
  </si>
  <si>
    <t>Nursing</t>
  </si>
  <si>
    <t>Business</t>
  </si>
  <si>
    <t>Zoology</t>
  </si>
  <si>
    <t>Agriculture</t>
  </si>
  <si>
    <t>Health Sciences</t>
  </si>
  <si>
    <t>German</t>
  </si>
  <si>
    <t>Communications</t>
  </si>
  <si>
    <t>Geography</t>
  </si>
  <si>
    <t>Landscape Architecture</t>
  </si>
  <si>
    <t>Spanish</t>
  </si>
  <si>
    <t>Hotel Management</t>
  </si>
  <si>
    <t>73 - tie</t>
  </si>
  <si>
    <t>English</t>
  </si>
  <si>
    <t>Forestry</t>
  </si>
  <si>
    <t>French</t>
  </si>
  <si>
    <t>Public Relations (PR)</t>
  </si>
  <si>
    <t>Multimedia and Web Design</t>
  </si>
  <si>
    <t>Journalism</t>
  </si>
  <si>
    <t>79 - tie</t>
  </si>
  <si>
    <t>Speech Communication</t>
  </si>
  <si>
    <t>Radio &amp; Television</t>
  </si>
  <si>
    <t>Fashion Design</t>
  </si>
  <si>
    <t>Liberal Arts</t>
  </si>
  <si>
    <t>Hospitality &amp; Tourism</t>
  </si>
  <si>
    <t>Anthropology</t>
  </si>
  <si>
    <t>Human Resources (HR)</t>
  </si>
  <si>
    <t>86 - tie</t>
  </si>
  <si>
    <t>Medical Technology</t>
  </si>
  <si>
    <t>Psychology</t>
  </si>
  <si>
    <t>Humanities</t>
  </si>
  <si>
    <t>Public Administration</t>
  </si>
  <si>
    <t>Drama</t>
  </si>
  <si>
    <t>Visual Communication</t>
  </si>
  <si>
    <t>92 - tie</t>
  </si>
  <si>
    <t>Religious Studies</t>
  </si>
  <si>
    <t>Organizational Management (OM)</t>
  </si>
  <si>
    <t>Broadcasting</t>
  </si>
  <si>
    <t>Fashion Merchandising</t>
  </si>
  <si>
    <t>Nutrition</t>
  </si>
  <si>
    <t>Health Care Administration</t>
  </si>
  <si>
    <t>Sports Management</t>
  </si>
  <si>
    <t>Interior Design</t>
  </si>
  <si>
    <t>100 - tie</t>
  </si>
  <si>
    <t>Art</t>
  </si>
  <si>
    <t>Criminal Justice</t>
  </si>
  <si>
    <t>Sociology</t>
  </si>
  <si>
    <t>Social Science</t>
  </si>
  <si>
    <t>Kinesiology</t>
  </si>
  <si>
    <t>105 - tie</t>
  </si>
  <si>
    <t>Photography</t>
  </si>
  <si>
    <t>Theater</t>
  </si>
  <si>
    <t>Graphic Design</t>
  </si>
  <si>
    <t>Recreation &amp; Leisure Studies</t>
  </si>
  <si>
    <t>Horticulture</t>
  </si>
  <si>
    <t>Education</t>
  </si>
  <si>
    <t>Exercise Science</t>
  </si>
  <si>
    <t>Dietetics</t>
  </si>
  <si>
    <t>Art History</t>
  </si>
  <si>
    <t>Physical Education</t>
  </si>
  <si>
    <t>Fine Arts</t>
  </si>
  <si>
    <t>Animal Science</t>
  </si>
  <si>
    <t>Paralegal/Law</t>
  </si>
  <si>
    <t>Public Health (PH)</t>
  </si>
  <si>
    <t>Music</t>
  </si>
  <si>
    <t>120 - tie</t>
  </si>
  <si>
    <t>Biblical Studies</t>
  </si>
  <si>
    <t>Interdisciplinary Studies (IS)</t>
  </si>
  <si>
    <t>Theology</t>
  </si>
  <si>
    <t>Sports Medicine</t>
  </si>
  <si>
    <t>Athletic Training</t>
  </si>
  <si>
    <t>Culinary Arts</t>
  </si>
  <si>
    <t>Special Education</t>
  </si>
  <si>
    <t>Human Development</t>
  </si>
  <si>
    <t>Elementary Education</t>
  </si>
  <si>
    <t>Social Work (SW)</t>
  </si>
  <si>
    <t>Child and Family Studies</t>
  </si>
  <si>
    <t>Major</t>
  </si>
  <si>
    <t>Starting Salary</t>
  </si>
  <si>
    <t>Mid-Career Salary</t>
  </si>
  <si>
    <t>RANK</t>
  </si>
  <si>
    <t>SCHOOL NAME</t>
  </si>
  <si>
    <t>TYPE</t>
  </si>
  <si>
    <t>CATEGORY</t>
  </si>
  <si>
    <t>2012 COST</t>
  </si>
  <si>
    <t>30 YEAR NET ROI(?)</t>
  </si>
  <si>
    <t>% AID</t>
  </si>
  <si>
    <t>AVG AID AMOUNT</t>
  </si>
  <si>
    <t>Harvey Mudd College</t>
  </si>
  <si>
    <t>Private not-for-profit</t>
  </si>
  <si>
    <t>Private Schools, Liberal Arts, Engineering</t>
  </si>
  <si>
    <t>California Institute of Technology (Caltech)</t>
  </si>
  <si>
    <t>Private Schools, Research Universities, Engineering</t>
  </si>
  <si>
    <t>Polytechnic Institute of New York University (NYU-Poly)</t>
  </si>
  <si>
    <t>Massachusetts Institute of Technology (MIT)</t>
  </si>
  <si>
    <t>SUNY - Maritime College</t>
  </si>
  <si>
    <t>Public (In-State)</t>
  </si>
  <si>
    <t>State Schools, Engineering</t>
  </si>
  <si>
    <t>Colorado School of Mines</t>
  </si>
  <si>
    <t>State Schools, Engineering, Research Universities</t>
  </si>
  <si>
    <t>Public (Out-of-State)</t>
  </si>
  <si>
    <t>Stevens Institute of Technology</t>
  </si>
  <si>
    <t>Stanford University</t>
  </si>
  <si>
    <t>Private Schools, Research Universities</t>
  </si>
  <si>
    <t>Georgia Institute of Technology</t>
  </si>
  <si>
    <t>Rose-Hulman Institute of Technology (RHIT)</t>
  </si>
  <si>
    <t>Private Schools, Engineering</t>
  </si>
  <si>
    <t>Claremont McKenna College</t>
  </si>
  <si>
    <t>Private Schools, Liberal Arts</t>
  </si>
  <si>
    <t>Harvard University</t>
  </si>
  <si>
    <t>Private Schools, Research Universities, Ivy League</t>
  </si>
  <si>
    <t>Worcester Polytechnic Institute (WPI)</t>
  </si>
  <si>
    <t>Massachusetts Maritime Academy</t>
  </si>
  <si>
    <t>Santa Clara University</t>
  </si>
  <si>
    <t>Private Schools</t>
  </si>
  <si>
    <t>Dartmouth College</t>
  </si>
  <si>
    <t>Rensselaer Polytechnic Institute (RPI)</t>
  </si>
  <si>
    <t>Williams College</t>
  </si>
  <si>
    <t>University of Notre Dame</t>
  </si>
  <si>
    <t>Princeton University</t>
  </si>
  <si>
    <t>Babson College</t>
  </si>
  <si>
    <t>South Dakota School of Mines &amp; Technology</t>
  </si>
  <si>
    <t>New Jersey Institute of Technology (NJIT)</t>
  </si>
  <si>
    <t>Carnegie Mellon University (CMU)</t>
  </si>
  <si>
    <t>Haverford College</t>
  </si>
  <si>
    <t>University of Pennsylvania</t>
  </si>
  <si>
    <t>Manhattan College</t>
  </si>
  <si>
    <t>Missouri University of Science and Technology (MST)</t>
  </si>
  <si>
    <t>University of California - Berkeley</t>
  </si>
  <si>
    <t>State Schools, Research Universities</t>
  </si>
  <si>
    <t>Columbia University</t>
  </si>
  <si>
    <t>California Polytechnic State University (CalPoly) - San Luis Obispo</t>
  </si>
  <si>
    <t>State Schools</t>
  </si>
  <si>
    <t>Duke University</t>
  </si>
  <si>
    <t>Lehigh University</t>
  </si>
  <si>
    <t>Swarthmore College</t>
  </si>
  <si>
    <t>Illinois Institute of Technology (IIT)</t>
  </si>
  <si>
    <t>Embry-Riddle Aeronautical University (ERAU) - Prescott, AZ</t>
  </si>
  <si>
    <t>Lafayette College</t>
  </si>
  <si>
    <t>Brown University</t>
  </si>
  <si>
    <t>Cornell University - Ithaca, NY</t>
  </si>
  <si>
    <t>Clarkson University - Potsdam, NY</t>
  </si>
  <si>
    <t>Kettering University</t>
  </si>
  <si>
    <t>Bucknell University</t>
  </si>
  <si>
    <t>University of Massachusetts (UMass) - Lowell Campus</t>
  </si>
  <si>
    <t>Johns Hopkins University</t>
  </si>
  <si>
    <t>Touro College - New York, NY</t>
  </si>
  <si>
    <t>Rice University</t>
  </si>
  <si>
    <t>Berkeley College - New York, NY</t>
  </si>
  <si>
    <t>Private for-profit</t>
  </si>
  <si>
    <t>Private Schools, For-profit</t>
  </si>
  <si>
    <t>Texas A&amp;M University - Main Campus</t>
  </si>
  <si>
    <t>Washington and Lee University</t>
  </si>
  <si>
    <t>Milwaukee School of Engineering</t>
  </si>
  <si>
    <t>Tufts University</t>
  </si>
  <si>
    <t>University of California - San Diego (UCSD)</t>
  </si>
  <si>
    <t>Cooper Union for The Advancement of Science and Art</t>
  </si>
  <si>
    <t>Virginia Polytechnic Institute and State University (Virginia Tech)</t>
  </si>
  <si>
    <t>The College of William and Mary</t>
  </si>
  <si>
    <t>Hamilton College - Clinton, NY</t>
  </si>
  <si>
    <t>University of the Pacific</t>
  </si>
  <si>
    <t>University of Illinois at Urbana-Champaign (UIUC)</t>
  </si>
  <si>
    <t>Amherst College</t>
  </si>
  <si>
    <t>Colgate University</t>
  </si>
  <si>
    <t>Stony Brook University</t>
  </si>
  <si>
    <t>Drexel University</t>
  </si>
  <si>
    <t>Villanova University</t>
  </si>
  <si>
    <t>New Mexico Institute of Mining and Technology (New Mexico Tech)</t>
  </si>
  <si>
    <t>Michigan Technological University</t>
  </si>
  <si>
    <t>DeVry University - Columbus, OH</t>
  </si>
  <si>
    <t>Embry-Riddle Aeronautical University (ERAU) - Daytona Beach, FL</t>
  </si>
  <si>
    <t>Montana Tech of The University of Montana</t>
  </si>
  <si>
    <t>San Jose State University (SJSU)</t>
  </si>
  <si>
    <t>Brigham Young University (BYU)</t>
  </si>
  <si>
    <t>Oregon Institute of Technology (OIT)</t>
  </si>
  <si>
    <t>Indiana Institute Of Technology</t>
  </si>
  <si>
    <t>Wentworth Institute of Technology</t>
  </si>
  <si>
    <t>Iona College</t>
  </si>
  <si>
    <t>Case Western Reserve University</t>
  </si>
  <si>
    <t>Yale University</t>
  </si>
  <si>
    <t>University of California - Santa Barbara (UCSB)</t>
  </si>
  <si>
    <t>Purdue University - Main Campus</t>
  </si>
  <si>
    <t>University of Maryland - College Park</t>
  </si>
  <si>
    <t>Southern Polytechnic State University</t>
  </si>
  <si>
    <t>Lawrence Technological University</t>
  </si>
  <si>
    <t>University of Texas (UT) - Austin</t>
  </si>
  <si>
    <t>University of Maryland - Baltimore County Campus</t>
  </si>
  <si>
    <t>University of California - Irvine (UCI)</t>
  </si>
  <si>
    <t>Long Island University - Brooklyn</t>
  </si>
  <si>
    <t>CUNY - Bernard M Baruch College</t>
  </si>
  <si>
    <t>University of Virginia (UVA) - Main Campus</t>
  </si>
  <si>
    <t>Bentley University</t>
  </si>
  <si>
    <t>Union College - Schenectady, NY</t>
  </si>
  <si>
    <t>California State Polytechnic University - Pomona</t>
  </si>
  <si>
    <t>DeVry University - Chicago, IL</t>
  </si>
  <si>
    <t>Saint Mary's College of California</t>
  </si>
  <si>
    <t>University of Washington (UW) - Main Campus</t>
  </si>
  <si>
    <t>West Virginia University Institute of Technology (WVU Tech)</t>
  </si>
  <si>
    <t>Wake Forest University</t>
  </si>
  <si>
    <t>University of Alabama - Huntsville Campus</t>
  </si>
  <si>
    <t>University of Michigan - Ann Arbor</t>
  </si>
  <si>
    <t>University of California - Davis (UC Davis)</t>
  </si>
  <si>
    <t>Florida Institute of Technology (Florida Tech)</t>
  </si>
  <si>
    <t>DeVry University - Pomona, CA</t>
  </si>
  <si>
    <t>University of California - Los Angeles (UCLA)</t>
  </si>
  <si>
    <t>Rutgers University - New Brunswick Campus</t>
  </si>
  <si>
    <t>New York Institute of Technology (NYIT)</t>
  </si>
  <si>
    <t>University of Southern California (USC)</t>
  </si>
  <si>
    <t>Christian Brothers University</t>
  </si>
  <si>
    <t>Georgetown University - Washington D.C.</t>
  </si>
  <si>
    <t>Clemson University</t>
  </si>
  <si>
    <t>Brandeis University</t>
  </si>
  <si>
    <t>DePauw University</t>
  </si>
  <si>
    <t>DeVry University - Irving, TX</t>
  </si>
  <si>
    <t>SUNY - Binghamton University</t>
  </si>
  <si>
    <t>Vanderbilt University</t>
  </si>
  <si>
    <t>Saint John's University (SJU) - Collegeville, MN</t>
  </si>
  <si>
    <t>Catholic University of America</t>
  </si>
  <si>
    <t>George Mason University</t>
  </si>
  <si>
    <t>George Washington University (GWU)</t>
  </si>
  <si>
    <t>Bryant University</t>
  </si>
  <si>
    <t>The College of New Jersey (TCNJ)</t>
  </si>
  <si>
    <t>Boston College</t>
  </si>
  <si>
    <t>Whitman College</t>
  </si>
  <si>
    <t>Rochester Institute of Technology (RIT)</t>
  </si>
  <si>
    <t>Washington University in St. Louis</t>
  </si>
  <si>
    <t>University of Alaska - Fairbanks Campus</t>
  </si>
  <si>
    <t>Loyola University - Baltimore, MD</t>
  </si>
  <si>
    <t>College of the Holy Cross</t>
  </si>
  <si>
    <t>University of Colorado - Boulder (UCB)</t>
  </si>
  <si>
    <t>University of Delaware</t>
  </si>
  <si>
    <t>Fordham University</t>
  </si>
  <si>
    <t>University of Rochester</t>
  </si>
  <si>
    <t>University of Connecticut (UConn) - Main Campus</t>
  </si>
  <si>
    <t>DeVry University - Phoenix, AZ</t>
  </si>
  <si>
    <t>North Carolina State University (NCSU)</t>
  </si>
  <si>
    <t>Providence College</t>
  </si>
  <si>
    <t>Gonzaga University</t>
  </si>
  <si>
    <t>University of Minnesota - Twin Cities</t>
  </si>
  <si>
    <t>Hofstra University</t>
  </si>
  <si>
    <t>Pace University - New York, NY</t>
  </si>
  <si>
    <t>Southern Methodist University (SMU)</t>
  </si>
  <si>
    <t>Louisiana Tech University</t>
  </si>
  <si>
    <t>University of Texas at Dallas</t>
  </si>
  <si>
    <t>New York University (NYU)</t>
  </si>
  <si>
    <t>Boston University</t>
  </si>
  <si>
    <t>California State University - Chico</t>
  </si>
  <si>
    <t>LeTourneau University</t>
  </si>
  <si>
    <t>University of San Francisco (USF)</t>
  </si>
  <si>
    <t>Ohio Wesleyan University (OWU)</t>
  </si>
  <si>
    <t>Pacific Union College (PUC)</t>
  </si>
  <si>
    <t>Pennsylvania State University (Penn State) - Main Campus</t>
  </si>
  <si>
    <t>Dickinson College - Carlisle, PA</t>
  </si>
  <si>
    <t>University of Houston (UH)</t>
  </si>
  <si>
    <t>Loyola Marymount University</t>
  </si>
  <si>
    <t>Bradley University</t>
  </si>
  <si>
    <t>Oregon State University (OSU) - Main Campus</t>
  </si>
  <si>
    <t>University of Wisconsin (UW) - Madison</t>
  </si>
  <si>
    <t>James Madison University (JMU)</t>
  </si>
  <si>
    <t>Texas Tech University</t>
  </si>
  <si>
    <t>Merrimack College</t>
  </si>
  <si>
    <t>University of Redlands</t>
  </si>
  <si>
    <t>Auburn University</t>
  </si>
  <si>
    <t>Saint Joseph's University (SJU) - Philadelphia, PA</t>
  </si>
  <si>
    <t>Carleton College</t>
  </si>
  <si>
    <t>Wagner College</t>
  </si>
  <si>
    <t>Saint Anselm College</t>
  </si>
  <si>
    <t>DePaul University</t>
  </si>
  <si>
    <t>American University - Washington D.C.</t>
  </si>
  <si>
    <t>Marquette University</t>
  </si>
  <si>
    <t>Lamar University</t>
  </si>
  <si>
    <t>California College of the Arts</t>
  </si>
  <si>
    <t>Weber State University</t>
  </si>
  <si>
    <t>Utah State University - Main Campus</t>
  </si>
  <si>
    <t>Adelphi University</t>
  </si>
  <si>
    <t>Drake University</t>
  </si>
  <si>
    <t>St. John's University - Queens, NY</t>
  </si>
  <si>
    <t>University of Tulsa</t>
  </si>
  <si>
    <t>University of Texas at Arlington (UTA)</t>
  </si>
  <si>
    <t>Arizona State University (ASU)</t>
  </si>
  <si>
    <t>Fairleigh Dickinson University (FDU) - Madison, NJ</t>
  </si>
  <si>
    <t>Louisiana State University and Agricultural &amp; Mechanical College</t>
  </si>
  <si>
    <t>Washington State University (WSU)</t>
  </si>
  <si>
    <t>Fairfield University</t>
  </si>
  <si>
    <t>Norwich University</t>
  </si>
  <si>
    <t>University of Oklahoma</t>
  </si>
  <si>
    <t>Iowa State University</t>
  </si>
  <si>
    <t>University of Wisconsin (UW) - Platteville Campus</t>
  </si>
  <si>
    <t>University of Chicago</t>
  </si>
  <si>
    <t>Ohio Northern University (ONU)</t>
  </si>
  <si>
    <t>Muhlenberg College</t>
  </si>
  <si>
    <t>New Mexico State University - Main Campus</t>
  </si>
  <si>
    <t>University of Utah</t>
  </si>
  <si>
    <t>La Salle University - Philadelphia, PA</t>
  </si>
  <si>
    <t>Alfred University</t>
  </si>
  <si>
    <t>University of Idaho</t>
  </si>
  <si>
    <t>University of California - Riverside (UCR)</t>
  </si>
  <si>
    <t>University of Florida (UF)</t>
  </si>
  <si>
    <t>University of Hartford</t>
  </si>
  <si>
    <t>Stevenson University</t>
  </si>
  <si>
    <t>University of Alaska - Anchorage Campus</t>
  </si>
  <si>
    <t>Tuskegee University</t>
  </si>
  <si>
    <t>Montana State University - Main Campus</t>
  </si>
  <si>
    <t>University at Buffalo (UB)</t>
  </si>
  <si>
    <t>North Dakota State University (NDSU)</t>
  </si>
  <si>
    <t>California State University - Northridge (CSUN)</t>
  </si>
  <si>
    <t>California State University - Long Beach (CSULB)</t>
  </si>
  <si>
    <t>Western New England College</t>
  </si>
  <si>
    <t>California State University - East Bay (CSUEB)</t>
  </si>
  <si>
    <t>California State University - Fullerton (CSUF)</t>
  </si>
  <si>
    <t>University of Illinois at Chicago</t>
  </si>
  <si>
    <t>University of Colorado at Colorado Springs</t>
  </si>
  <si>
    <t>University of Rhode Island (URI)</t>
  </si>
  <si>
    <t>Academy of Art University</t>
  </si>
  <si>
    <t>University of Arizona</t>
  </si>
  <si>
    <t>Seton Hall University - South Orange, NJ</t>
  </si>
  <si>
    <t>Northwestern University</t>
  </si>
  <si>
    <t>Gettysburg College</t>
  </si>
  <si>
    <t>University of Arkansas - Main Campus</t>
  </si>
  <si>
    <t>University of Massachusetts (UMass) - Amherst Campus</t>
  </si>
  <si>
    <t>Rider University</t>
  </si>
  <si>
    <t>Rutgers University - Main Campus</t>
  </si>
  <si>
    <t>University of Massachusetts (UMass) - Dartmouth Campus</t>
  </si>
  <si>
    <t>Michigan State University (MSU)</t>
  </si>
  <si>
    <t>Creighton University</t>
  </si>
  <si>
    <t>California State University - Sacramento (CSUS)</t>
  </si>
  <si>
    <t>University of Colorado - Denver Campus</t>
  </si>
  <si>
    <t>Prairie View A &amp; M University</t>
  </si>
  <si>
    <t>Sacred Heart University - Fairfield, CT</t>
  </si>
  <si>
    <t>Ramapo College of New Jersey</t>
  </si>
  <si>
    <t>Wilkes University</t>
  </si>
  <si>
    <t>Emory University</t>
  </si>
  <si>
    <t>Concordia University - Mequon, WI</t>
  </si>
  <si>
    <t>Farmingdale State College</t>
  </si>
  <si>
    <t>DeVry University - Kansas City, MO</t>
  </si>
  <si>
    <t>University of Pittsburgh - Main Campus</t>
  </si>
  <si>
    <t>University of Portland</t>
  </si>
  <si>
    <t>San Diego State University (SDSU) - Main Campus</t>
  </si>
  <si>
    <t>Tennessee Technological University (TTU)</t>
  </si>
  <si>
    <t>Saint Francis University</t>
  </si>
  <si>
    <t>Bates College</t>
  </si>
  <si>
    <t>Holy Family University</t>
  </si>
  <si>
    <t>University of Iowa (UI)</t>
  </si>
  <si>
    <t>University of St. Francis</t>
  </si>
  <si>
    <t>Purdue University - Calumet Campus</t>
  </si>
  <si>
    <t>University of Alabama - Main Campus</t>
  </si>
  <si>
    <t>Trinity University</t>
  </si>
  <si>
    <t>University of Cincinnati (UC)</t>
  </si>
  <si>
    <t>Macalester College</t>
  </si>
  <si>
    <t>Wesleyan University - Middletown, CT</t>
  </si>
  <si>
    <t>University of Mary Washington</t>
  </si>
  <si>
    <t>California State University - Fresno (Fresno State)</t>
  </si>
  <si>
    <t>CUNY - Queens College</t>
  </si>
  <si>
    <t>Western Washington University</t>
  </si>
  <si>
    <t>Pomona College</t>
  </si>
  <si>
    <t>SUNY - Albany</t>
  </si>
  <si>
    <t>Middlebury College</t>
  </si>
  <si>
    <t>North Carolina Wesleyan College (NCWC)</t>
  </si>
  <si>
    <t>Seattle Pacific University (SPU)</t>
  </si>
  <si>
    <t>University of San Diego (USD)</t>
  </si>
  <si>
    <t>University of Kansas</t>
  </si>
  <si>
    <t>West Virginia University (WVU) - Main Campus</t>
  </si>
  <si>
    <t>Bowie State University (BSU)</t>
  </si>
  <si>
    <t>Central Washington University (CWU)</t>
  </si>
  <si>
    <t>Pacific Lutheran University</t>
  </si>
  <si>
    <t>Pratt Institute</t>
  </si>
  <si>
    <t>Syracuse University</t>
  </si>
  <si>
    <t>Monmouth University - West Long Branch, NJ</t>
  </si>
  <si>
    <t>University of North Carolina at Chapel Hill (UNC)</t>
  </si>
  <si>
    <t>SUNY - Institute of Technology (SUNYIT)</t>
  </si>
  <si>
    <t>Saint Peters College</t>
  </si>
  <si>
    <t>Clayton State University</t>
  </si>
  <si>
    <t>Oklahoma State University (OSU) - Main Campus</t>
  </si>
  <si>
    <t>Barry University</t>
  </si>
  <si>
    <t>California State University - Stanislaus</t>
  </si>
  <si>
    <t>Park University</t>
  </si>
  <si>
    <t>University of Dayton</t>
  </si>
  <si>
    <t>University of Georgia (UGA)</t>
  </si>
  <si>
    <t>University of Missouri - Columbia</t>
  </si>
  <si>
    <t>Rockhurst University</t>
  </si>
  <si>
    <t>Barnard College - Columbia University</t>
  </si>
  <si>
    <t>University of Denver</t>
  </si>
  <si>
    <t>Stonehill College</t>
  </si>
  <si>
    <t>University of Richmond</t>
  </si>
  <si>
    <t>University of Nevada - Reno (UNR)</t>
  </si>
  <si>
    <t>Ohio State University (OSU) - Main Campus</t>
  </si>
  <si>
    <t>University of Bridgeport (UB)</t>
  </si>
  <si>
    <t>Quinnipiac University</t>
  </si>
  <si>
    <t>Jacksonville University</t>
  </si>
  <si>
    <t>Southwest Minnesota State University (SMSU)</t>
  </si>
  <si>
    <t>Rutgers University - Camden Campus</t>
  </si>
  <si>
    <t>Pepperdine University</t>
  </si>
  <si>
    <t>Bloomfield College</t>
  </si>
  <si>
    <t>University of Missouri - Kansas City (UMKC)</t>
  </si>
  <si>
    <t>Florida International University (FIU)</t>
  </si>
  <si>
    <t>University of New England (UNE)</t>
  </si>
  <si>
    <t>Albright College</t>
  </si>
  <si>
    <t>State Schools, Liberal Arts</t>
  </si>
  <si>
    <t>University of Wyoming (UW)</t>
  </si>
  <si>
    <t>Willamette University</t>
  </si>
  <si>
    <t>University of Phoenix - Phoenix, AZ</t>
  </si>
  <si>
    <t>University of Pittsburgh - Johnstown Campus</t>
  </si>
  <si>
    <t>Westmont College</t>
  </si>
  <si>
    <t>SUNY - College of Environmental Science and Forestry (SUNY-ESF)</t>
  </si>
  <si>
    <t>Connecticut College</t>
  </si>
  <si>
    <t>Regis University - Denver, CO</t>
  </si>
  <si>
    <t>University of North Dakota</t>
  </si>
  <si>
    <t>William Paterson University</t>
  </si>
  <si>
    <t>San Francisco State University (SFSU)</t>
  </si>
  <si>
    <t>Nichols College</t>
  </si>
  <si>
    <t>CUNY - Hunter College</t>
  </si>
  <si>
    <t>William Jewell College</t>
  </si>
  <si>
    <t>Wayne State University - Detroit, MI</t>
  </si>
  <si>
    <t>Nova Southeastern University</t>
  </si>
  <si>
    <t>Central Connecticut State University</t>
  </si>
  <si>
    <t>Montclair State University</t>
  </si>
  <si>
    <t>University of New Hampshire (UNH) - Main Campus</t>
  </si>
  <si>
    <t>Florida Atlantic University (FAU)</t>
  </si>
  <si>
    <t>Grove City College</t>
  </si>
  <si>
    <t>Towson University</t>
  </si>
  <si>
    <t>Mississippi State University (MSU)</t>
  </si>
  <si>
    <t>Northern Illinois University (NIU)</t>
  </si>
  <si>
    <t>Western Connecticut State University</t>
  </si>
  <si>
    <t>Colby College</t>
  </si>
  <si>
    <t>Oberlin College</t>
  </si>
  <si>
    <t>Neumann University</t>
  </si>
  <si>
    <t>McNeese State University</t>
  </si>
  <si>
    <t>Colorado State University (CSU)</t>
  </si>
  <si>
    <t>University of Tennessee</t>
  </si>
  <si>
    <t>Howard University</t>
  </si>
  <si>
    <t>Kansas State University (KSU)</t>
  </si>
  <si>
    <t>Sam Houston State University</t>
  </si>
  <si>
    <t>California State University - Los Angeles (CSULA)</t>
  </si>
  <si>
    <t>Hobart William Smith Colleges</t>
  </si>
  <si>
    <t>McDaniel College - Westminster, MD</t>
  </si>
  <si>
    <t>Viterbo University</t>
  </si>
  <si>
    <t>Grand Canyon University</t>
  </si>
  <si>
    <t>Temple University</t>
  </si>
  <si>
    <t>Trinity College</t>
  </si>
  <si>
    <t>North Central College - Naperville, IL</t>
  </si>
  <si>
    <t>University of Detroit Mercy (UDM)</t>
  </si>
  <si>
    <t>Millersville University of Pennsylvania</t>
  </si>
  <si>
    <t>Hampton University</t>
  </si>
  <si>
    <t>University of Nevada - Las Vegas (UNLV)</t>
  </si>
  <si>
    <t>Old Dominion University</t>
  </si>
  <si>
    <t>University of South Alabama</t>
  </si>
  <si>
    <t>Northern Kentucky University (NKU)</t>
  </si>
  <si>
    <t>University of Nebraska - Lincoln</t>
  </si>
  <si>
    <t>Midwestern State University (MSU)</t>
  </si>
  <si>
    <t>Dallas Baptist University</t>
  </si>
  <si>
    <t>Oakland University - Rochester Hills, MI</t>
  </si>
  <si>
    <t>University of Toledo</t>
  </si>
  <si>
    <t>Olivet Nazarene University</t>
  </si>
  <si>
    <t>Seattle University</t>
  </si>
  <si>
    <t>University of Minnesota - Duluth Campus</t>
  </si>
  <si>
    <t>Wilmington College - Wilmington, OH</t>
  </si>
  <si>
    <t>Miami University - Oxford, OH</t>
  </si>
  <si>
    <t>Indiana University (IU) - Bloomington</t>
  </si>
  <si>
    <t>Rivier College</t>
  </si>
  <si>
    <t>St. Xavier University</t>
  </si>
  <si>
    <t>Clark University - Worcester, MA</t>
  </si>
  <si>
    <t>Texas Christian University (TCU)</t>
  </si>
  <si>
    <t>Moravian College and Moravian Theological Seminary</t>
  </si>
  <si>
    <t>University of Vermont (UVM)</t>
  </si>
  <si>
    <t>Western Michigan University (WMU)</t>
  </si>
  <si>
    <t>University of Maine at Orono</t>
  </si>
  <si>
    <t>College for Creative Studies</t>
  </si>
  <si>
    <t>University of Scranton</t>
  </si>
  <si>
    <t>Illinois State University</t>
  </si>
  <si>
    <t>Carroll College - Helena, MT</t>
  </si>
  <si>
    <t>Valparaiso University</t>
  </si>
  <si>
    <t>Idaho State University (ISU)</t>
  </si>
  <si>
    <t>Allegheny College - Meadville, PA</t>
  </si>
  <si>
    <t>University of North Carolina at Charlotte (UNCC)</t>
  </si>
  <si>
    <t>University of New Mexico (UNM)</t>
  </si>
  <si>
    <t>Utica College</t>
  </si>
  <si>
    <t>Rosemont College</t>
  </si>
  <si>
    <t>University of Texas at El Paso (UTEP)</t>
  </si>
  <si>
    <t>Skidmore College</t>
  </si>
  <si>
    <t>North Carolina A&amp;T State University</t>
  </si>
  <si>
    <t>New Jersey City University</t>
  </si>
  <si>
    <t>Gwynedd-Mercy College</t>
  </si>
  <si>
    <t>Texas A&amp;M University - Corpus Christi Campus</t>
  </si>
  <si>
    <t>University of Kentucky (UK)</t>
  </si>
  <si>
    <t>DeVry University - Decatur, GA</t>
  </si>
  <si>
    <t>Gannon University</t>
  </si>
  <si>
    <t>University of New Orleans (UNO)</t>
  </si>
  <si>
    <t>Baylor University</t>
  </si>
  <si>
    <t>West Chester University</t>
  </si>
  <si>
    <t>Texas Woman's University</t>
  </si>
  <si>
    <t>University of Oregon</t>
  </si>
  <si>
    <t>Troy University</t>
  </si>
  <si>
    <t>University of California - Santa Cruz (UCSC)</t>
  </si>
  <si>
    <t>King's College - Wilkes Barre, PA</t>
  </si>
  <si>
    <t>Roosevelt University</t>
  </si>
  <si>
    <t>Siena College</t>
  </si>
  <si>
    <t>Houston Baptist University</t>
  </si>
  <si>
    <t>Occidental College</t>
  </si>
  <si>
    <t>Saint Leo University</t>
  </si>
  <si>
    <t>Sonoma State University</t>
  </si>
  <si>
    <t>Franklin and Marshall College</t>
  </si>
  <si>
    <t>College of Notre Dame of Maryland</t>
  </si>
  <si>
    <t>Denison University</t>
  </si>
  <si>
    <t>University of Puget Sound</t>
  </si>
  <si>
    <t>Ferris State University</t>
  </si>
  <si>
    <t>Dowling College</t>
  </si>
  <si>
    <t>Walla Walla University</t>
  </si>
  <si>
    <t>Southern Illinois University (SIU) - Carbondale Campus</t>
  </si>
  <si>
    <t>Smith College</t>
  </si>
  <si>
    <t>California Lutheran University (CLU)</t>
  </si>
  <si>
    <t>University of Wisconsin (UWEC) - Eau Claire</t>
  </si>
  <si>
    <t>Georgia State University</t>
  </si>
  <si>
    <t>Xavier University of Louisiana</t>
  </si>
  <si>
    <t>Salisbury University</t>
  </si>
  <si>
    <t>University of Central Florida (UCF)</t>
  </si>
  <si>
    <t>Kenyon College</t>
  </si>
  <si>
    <t>Ursinus College</t>
  </si>
  <si>
    <t>East Central University - Ada, OK</t>
  </si>
  <si>
    <t>University of Akron - Main Campus</t>
  </si>
  <si>
    <t>The College of Wooster</t>
  </si>
  <si>
    <t>Calvin College</t>
  </si>
  <si>
    <t>Mount St. Mary's College - Los Angeles, CA</t>
  </si>
  <si>
    <t>Furman University</t>
  </si>
  <si>
    <t>Butler University</t>
  </si>
  <si>
    <t>Florida State University (FSU)</t>
  </si>
  <si>
    <t>Linfield College</t>
  </si>
  <si>
    <t>Samford University</t>
  </si>
  <si>
    <t>Wichita State University</t>
  </si>
  <si>
    <t>Marist College</t>
  </si>
  <si>
    <t>Newman University</t>
  </si>
  <si>
    <t>Ohio University - Main Campus</t>
  </si>
  <si>
    <t>Marian University - Indianapolis, IN</t>
  </si>
  <si>
    <t>Lawrence University</t>
  </si>
  <si>
    <t>University of St. Thomas - St Paul, MN</t>
  </si>
  <si>
    <t>Boise State University (BSU)</t>
  </si>
  <si>
    <t>Bloomsburg University of Pennsylvania</t>
  </si>
  <si>
    <t>Indiana Wesleyan University (IWU)</t>
  </si>
  <si>
    <t>University of North Florida (UNF)</t>
  </si>
  <si>
    <t>Daemen College</t>
  </si>
  <si>
    <t>University of Miami (UM) - Florida</t>
  </si>
  <si>
    <t>Portland State University (PSU)</t>
  </si>
  <si>
    <t>Loyola University - Chicago, IL</t>
  </si>
  <si>
    <t>St. Thomas Aquinas College</t>
  </si>
  <si>
    <t>Chapman University</t>
  </si>
  <si>
    <t>Marymount University - Arlington, VA</t>
  </si>
  <si>
    <t>Simmons College</t>
  </si>
  <si>
    <t>Northern Arizona University (NAU)</t>
  </si>
  <si>
    <t>Wayland Baptist University</t>
  </si>
  <si>
    <t>Morningside College</t>
  </si>
  <si>
    <t>Trevecca Nazarene University</t>
  </si>
  <si>
    <t>Hartwick College</t>
  </si>
  <si>
    <t>Colorado Christian University</t>
  </si>
  <si>
    <t>University of North Texas (UNT)</t>
  </si>
  <si>
    <t>Elizabethtown College</t>
  </si>
  <si>
    <t>Assumption College - Worcester, MA</t>
  </si>
  <si>
    <t>Fitchburg State College</t>
  </si>
  <si>
    <t>Xavier University</t>
  </si>
  <si>
    <t>Armstrong Atlantic State University (AASU)</t>
  </si>
  <si>
    <t>Saint Cloud State University</t>
  </si>
  <si>
    <t>Whitworth University</t>
  </si>
  <si>
    <t>D'Youville College</t>
  </si>
  <si>
    <t>John Carroll University</t>
  </si>
  <si>
    <t>Minnesota State University - Mankato Campus</t>
  </si>
  <si>
    <t>Wheaton College - Norton, MA</t>
  </si>
  <si>
    <t>University of Memphis (U of M)</t>
  </si>
  <si>
    <t>University of Mount Union</t>
  </si>
  <si>
    <t>Wheaton College - Wheaton, IL</t>
  </si>
  <si>
    <t>Illinois Wesleyan University (IWU)</t>
  </si>
  <si>
    <t>Duquesne University</t>
  </si>
  <si>
    <t>Angelo State University</t>
  </si>
  <si>
    <t>SUNY - Geneseo</t>
  </si>
  <si>
    <t>University of Mississippi</t>
  </si>
  <si>
    <t>Indiana University-Purdue University - Indianapolis (IUPUI)</t>
  </si>
  <si>
    <t>York College - York, PA</t>
  </si>
  <si>
    <t>School of Visual Arts (SVA) - New York, NY</t>
  </si>
  <si>
    <t>Shippensburg University of Pennsylvania</t>
  </si>
  <si>
    <t>Framingham State University</t>
  </si>
  <si>
    <t>Bowdoin College</t>
  </si>
  <si>
    <t>Roger Williams University</t>
  </si>
  <si>
    <t>Aurora University</t>
  </si>
  <si>
    <t>Kean University</t>
  </si>
  <si>
    <t>University of Nebraska at Omaha</t>
  </si>
  <si>
    <t>University of Wisconsin (UWM) - Milwaukee</t>
  </si>
  <si>
    <t>Cedarville University</t>
  </si>
  <si>
    <t>University of Texas at San Antonio (UTSA)</t>
  </si>
  <si>
    <t>University of Maryland - Eastern Shore Campus</t>
  </si>
  <si>
    <t>Colorado State University (CSU) - Pueblo Campus</t>
  </si>
  <si>
    <t>Saginaw Valley State University (SVSU)</t>
  </si>
  <si>
    <t>St. Francis College - Brooklyn Heights, NY</t>
  </si>
  <si>
    <t>Lipscomb University</t>
  </si>
  <si>
    <t>University of Louisville</t>
  </si>
  <si>
    <t>California State University - Dominguez Hills (CSUDH)</t>
  </si>
  <si>
    <t>St. Olaf College</t>
  </si>
  <si>
    <t>Baker University</t>
  </si>
  <si>
    <t>Ithaca College</t>
  </si>
  <si>
    <t>Graceland University</t>
  </si>
  <si>
    <t>Frostburg State University</t>
  </si>
  <si>
    <t>SUNY - College at Oswego</t>
  </si>
  <si>
    <t>University of Louisiana - Monroe Campus</t>
  </si>
  <si>
    <t>University of Wisconsin (UW) - La Crosse Campus</t>
  </si>
  <si>
    <t>West Texas A &amp; M University</t>
  </si>
  <si>
    <t>California State University - San Bernardino (CSUSB)</t>
  </si>
  <si>
    <t>Southern New Hampshire University</t>
  </si>
  <si>
    <t>Philadelphia University</t>
  </si>
  <si>
    <t>California State University - Bakersfield (CSUB)</t>
  </si>
  <si>
    <t>Texas Wesleyan University</t>
  </si>
  <si>
    <t>Misericordia University</t>
  </si>
  <si>
    <t>Cabrini College</t>
  </si>
  <si>
    <t>Cleveland State University</t>
  </si>
  <si>
    <t>Abilene Christian University</t>
  </si>
  <si>
    <t>University of Wisconsin (UW) - Stout Campus</t>
  </si>
  <si>
    <t>Augustana College - Rock Island, IL</t>
  </si>
  <si>
    <t>Rhode Island College</t>
  </si>
  <si>
    <t>Canisius College</t>
  </si>
  <si>
    <t>Rowan University</t>
  </si>
  <si>
    <t>Geneva College</t>
  </si>
  <si>
    <t>Eastern New Mexico University - Main Campus</t>
  </si>
  <si>
    <t>Post University</t>
  </si>
  <si>
    <t>Eastern Michigan University</t>
  </si>
  <si>
    <t>University of Alabama - Birmingham Campus</t>
  </si>
  <si>
    <t>Suffolk University</t>
  </si>
  <si>
    <t>Oglethorpe University</t>
  </si>
  <si>
    <t>University of Indianapolis</t>
  </si>
  <si>
    <t>University of Tampa</t>
  </si>
  <si>
    <t>South Dakota State University (SDSU)</t>
  </si>
  <si>
    <t>University of New Haven</t>
  </si>
  <si>
    <t>Kennesaw State University</t>
  </si>
  <si>
    <t>Emerson College</t>
  </si>
  <si>
    <t>Marian University - Fond Du Lac, WI</t>
  </si>
  <si>
    <t>Drew University</t>
  </si>
  <si>
    <t>Concordia University - Saint Paul, MN</t>
  </si>
  <si>
    <t>University of La Verne</t>
  </si>
  <si>
    <t>The Richard Stockton College of New Jersey</t>
  </si>
  <si>
    <t>Christopher Newport University</t>
  </si>
  <si>
    <t>High Point University</t>
  </si>
  <si>
    <t>Youngstown State University (YSU)</t>
  </si>
  <si>
    <t>West Liberty University</t>
  </si>
  <si>
    <t>East Stroudsburg University (ESU)</t>
  </si>
  <si>
    <t>Worcester State University</t>
  </si>
  <si>
    <t>University of Hawaii at Manoa</t>
  </si>
  <si>
    <t>Lycoming College</t>
  </si>
  <si>
    <t>Kalamazoo College</t>
  </si>
  <si>
    <t>University of Sioux Falls (USF)</t>
  </si>
  <si>
    <t>University of South Carolina - Main Campus</t>
  </si>
  <si>
    <t>University of Wisconsin (UWW) - Whitewater</t>
  </si>
  <si>
    <t>Robert Morris University (RMU) - Moon Township, PA</t>
  </si>
  <si>
    <t>Grinnell College</t>
  </si>
  <si>
    <t>Beloit College</t>
  </si>
  <si>
    <t>Lake Superior State University - Sault Ste Marie, MI</t>
  </si>
  <si>
    <t>Westminster College - Salt Lake City, UT</t>
  </si>
  <si>
    <t>Notre Dame de Namur University (NDNU)</t>
  </si>
  <si>
    <t>Washington &amp; Jefferson College</t>
  </si>
  <si>
    <t>Southern Illinois University (SIU) - Edwardsville Campus</t>
  </si>
  <si>
    <t>St. Lawrence University</t>
  </si>
  <si>
    <t>Immaculata University</t>
  </si>
  <si>
    <t>Point Loma Nazarene University</t>
  </si>
  <si>
    <t>Wright State University - Main Campus</t>
  </si>
  <si>
    <t>Morehouse College</t>
  </si>
  <si>
    <t>Pittsburg State University</t>
  </si>
  <si>
    <t>Saint Louis University (SLU)</t>
  </si>
  <si>
    <t>Bridgewater State College</t>
  </si>
  <si>
    <t>Lewis University</t>
  </si>
  <si>
    <t>Bob Jones University</t>
  </si>
  <si>
    <t>The New School</t>
  </si>
  <si>
    <t>McKendree University</t>
  </si>
  <si>
    <t>SUNY - College at Plattsburgh</t>
  </si>
  <si>
    <t>Long Island University - C W Post Campus</t>
  </si>
  <si>
    <t>Rhode Island School of Design (RISD)</t>
  </si>
  <si>
    <t>Texas Southern University</t>
  </si>
  <si>
    <t>Woodbury University</t>
  </si>
  <si>
    <t>Benedictine University</t>
  </si>
  <si>
    <t>Pacific University</t>
  </si>
  <si>
    <t>Lubbock Christian University</t>
  </si>
  <si>
    <t>Eastern Washington University</t>
  </si>
  <si>
    <t>Bellarmine University</t>
  </si>
  <si>
    <t>Texas State University - San Marcos Campus</t>
  </si>
  <si>
    <t>Hawaii Pacific University</t>
  </si>
  <si>
    <t>St. Ambrose University</t>
  </si>
  <si>
    <t>Arcadia University</t>
  </si>
  <si>
    <t>Massachusetts College of Art and Design</t>
  </si>
  <si>
    <t>University of Northern Colorado</t>
  </si>
  <si>
    <t>St. Catherine University - St. Paul, MN</t>
  </si>
  <si>
    <t>Roberts Wesleyan College</t>
  </si>
  <si>
    <t>Lynchburg College</t>
  </si>
  <si>
    <t>Virginia Commonwealth University (VCU)</t>
  </si>
  <si>
    <t>Susquehanna University</t>
  </si>
  <si>
    <t>Northwood University - Midland, MI</t>
  </si>
  <si>
    <t>Montana State University - Billings Campus</t>
  </si>
  <si>
    <t>Delaware Valley College</t>
  </si>
  <si>
    <t>University of West Georgia</t>
  </si>
  <si>
    <t>Davidson College</t>
  </si>
  <si>
    <t>Ursuline College</t>
  </si>
  <si>
    <t>Winona State University</t>
  </si>
  <si>
    <t>Southern University and A&amp;M College</t>
  </si>
  <si>
    <t>Eastern Illinois University</t>
  </si>
  <si>
    <t>SUNY - College at Oneonta</t>
  </si>
  <si>
    <t>Mercy College</t>
  </si>
  <si>
    <t>Whittier College</t>
  </si>
  <si>
    <t>Truman State University</t>
  </si>
  <si>
    <t>Monmouth College - Monmouth, IL</t>
  </si>
  <si>
    <t>University of Montana</t>
  </si>
  <si>
    <t>Tarleton State University (TSU)</t>
  </si>
  <si>
    <t>Georgia College &amp; State University (GCSU)</t>
  </si>
  <si>
    <t>Bethel University - Saint Paul, MN</t>
  </si>
  <si>
    <t>Keuka College</t>
  </si>
  <si>
    <t>Elon University</t>
  </si>
  <si>
    <t>Juniata College</t>
  </si>
  <si>
    <t>King College - Bristol, TN</t>
  </si>
  <si>
    <t>Northwestern State University</t>
  </si>
  <si>
    <t>North Georgia College and State University</t>
  </si>
  <si>
    <t>University of South Dakota</t>
  </si>
  <si>
    <t>Elmhurst College</t>
  </si>
  <si>
    <t>East Carolina University (ECU)</t>
  </si>
  <si>
    <t>Ball State University (BSU)</t>
  </si>
  <si>
    <t>Southeastern Louisiana University</t>
  </si>
  <si>
    <t>Salve Regina University</t>
  </si>
  <si>
    <t>Western Kentucky University</t>
  </si>
  <si>
    <t>Bryn Mawr College</t>
  </si>
  <si>
    <t>SUNY - College at Cortland</t>
  </si>
  <si>
    <t>Southern Connecticut State University (SCSU)</t>
  </si>
  <si>
    <t>DeSales University</t>
  </si>
  <si>
    <t>Bowling Green State University - Bowling Green, OH</t>
  </si>
  <si>
    <t>Columbus State University</t>
  </si>
  <si>
    <t>Curry College</t>
  </si>
  <si>
    <t>College of Mount St. Joseph</t>
  </si>
  <si>
    <t>Eastern University</t>
  </si>
  <si>
    <t>University of Texas at Tyler</t>
  </si>
  <si>
    <t>University of Northern Iowa</t>
  </si>
  <si>
    <t>Indiana University-Purdue University - Fort Wayne (IPFW)</t>
  </si>
  <si>
    <t>Friends University</t>
  </si>
  <si>
    <t>Dominican University of California</t>
  </si>
  <si>
    <t>Bard College</t>
  </si>
  <si>
    <t>Southwestern University</t>
  </si>
  <si>
    <t>Georgian Court University</t>
  </si>
  <si>
    <t>Georgia Southern University</t>
  </si>
  <si>
    <t>Simpson College - Indianola, IA</t>
  </si>
  <si>
    <t>Indiana University of Pennsylvania (IUP)</t>
  </si>
  <si>
    <t>University of Wisconsin (UW) - Superior Campus</t>
  </si>
  <si>
    <t>Marymount Manhattan College</t>
  </si>
  <si>
    <t>Brenau University</t>
  </si>
  <si>
    <t>Harding University</t>
  </si>
  <si>
    <t>Western Illinois University</t>
  </si>
  <si>
    <t>Birmingham Southern College</t>
  </si>
  <si>
    <t>Lewis &amp; Clark College</t>
  </si>
  <si>
    <t>Indiana University (IU) - New Albany</t>
  </si>
  <si>
    <t>Guilford College</t>
  </si>
  <si>
    <t>Florida Agricultural and Mechanical (A&amp;M) University (FAMU)</t>
  </si>
  <si>
    <t>Augsburg College</t>
  </si>
  <si>
    <t>North Park University</t>
  </si>
  <si>
    <t>Eastern Kentucky University</t>
  </si>
  <si>
    <t>Radford University</t>
  </si>
  <si>
    <t>Point Park University</t>
  </si>
  <si>
    <t>University of Mary</t>
  </si>
  <si>
    <t>University of Wisconsin (UW) - River Falls Campus</t>
  </si>
  <si>
    <t>Webster University</t>
  </si>
  <si>
    <t>Salem State University</t>
  </si>
  <si>
    <t>University of Evansville</t>
  </si>
  <si>
    <t>Capital University</t>
  </si>
  <si>
    <t>Le Moyne College</t>
  </si>
  <si>
    <t>University of Wisconsin (UWP) - Parkside</t>
  </si>
  <si>
    <t>University of Louisiana (UL) at Lafayette</t>
  </si>
  <si>
    <t>Siena Heights University</t>
  </si>
  <si>
    <t>Madonna University</t>
  </si>
  <si>
    <t>Taylor University - Upland, IN</t>
  </si>
  <si>
    <t>Campbell University</t>
  </si>
  <si>
    <t>SUNY - Purchase College</t>
  </si>
  <si>
    <t>Columbia College - Columbia, MO</t>
  </si>
  <si>
    <t>Carroll University - Waukesha, WI</t>
  </si>
  <si>
    <t>Hope College</t>
  </si>
  <si>
    <t>Plymouth State University</t>
  </si>
  <si>
    <t>Kent State University (KSU)</t>
  </si>
  <si>
    <t>University of Central Missouri</t>
  </si>
  <si>
    <t>Nicholls State University</t>
  </si>
  <si>
    <t>Southern Arkansas University - Main Campus</t>
  </si>
  <si>
    <t>Nebraska Wesleyan University (NWU)</t>
  </si>
  <si>
    <t>Mountain State University</t>
  </si>
  <si>
    <t>Wellesley College</t>
  </si>
  <si>
    <t>Keene State College</t>
  </si>
  <si>
    <t>Azusa Pacific University</t>
  </si>
  <si>
    <t>Upper Iowa University</t>
  </si>
  <si>
    <t>Western Carolina University</t>
  </si>
  <si>
    <t>Central Michigan University</t>
  </si>
  <si>
    <t>Alvernia University</t>
  </si>
  <si>
    <t>Stephen F. Austin State University (SFA)</t>
  </si>
  <si>
    <t>Delta State University</t>
  </si>
  <si>
    <t>Fort Lewis College</t>
  </si>
  <si>
    <t>Oklahoma Baptist University (OBU)</t>
  </si>
  <si>
    <t>College of Charleston</t>
  </si>
  <si>
    <t>Washburn University</t>
  </si>
  <si>
    <t>Arkansas State University (ASU)</t>
  </si>
  <si>
    <t>Dordt College</t>
  </si>
  <si>
    <t>Southwestern Oklahoma State University</t>
  </si>
  <si>
    <t>St. John Fisher College - Rochester, NY</t>
  </si>
  <si>
    <t>Niagara University</t>
  </si>
  <si>
    <t>Mercer University</t>
  </si>
  <si>
    <t>Concordia University - Austin, TX</t>
  </si>
  <si>
    <t>California University of Pennsylvania (Cal U)</t>
  </si>
  <si>
    <t>Tennessee State University</t>
  </si>
  <si>
    <t>SUNY - New Paltz</t>
  </si>
  <si>
    <t>Spelman College</t>
  </si>
  <si>
    <t>Augusta State University</t>
  </si>
  <si>
    <t>Missouri State University (MSU)</t>
  </si>
  <si>
    <t>Westfield State University</t>
  </si>
  <si>
    <t>John Brown University</t>
  </si>
  <si>
    <t>Cardinal Stritch University</t>
  </si>
  <si>
    <t>Central College</t>
  </si>
  <si>
    <t>Rollins College</t>
  </si>
  <si>
    <t>University of Tennessee at Chattanooga (UTC)</t>
  </si>
  <si>
    <t>University of Nebraska at Kearney</t>
  </si>
  <si>
    <t>Lindenwood University</t>
  </si>
  <si>
    <t>Augustana College - Sioux Falls, SD</t>
  </si>
  <si>
    <t>University of Findlay</t>
  </si>
  <si>
    <t>Hastings College</t>
  </si>
  <si>
    <t>University of Missouri - St. Louis Campus</t>
  </si>
  <si>
    <t>Eastern Connecticut State University</t>
  </si>
  <si>
    <t>Western State College of Colorado</t>
  </si>
  <si>
    <t>Humboldt State University</t>
  </si>
  <si>
    <t>University of West Florida (UWF)</t>
  </si>
  <si>
    <t>University of Central Oklahoma (UCO)</t>
  </si>
  <si>
    <t>Southern Nazarene University</t>
  </si>
  <si>
    <t>Franklin Pierce University</t>
  </si>
  <si>
    <t>Southwestern College - Winfield, KS</t>
  </si>
  <si>
    <t>Saint Mary's College - Notre Dame, IN</t>
  </si>
  <si>
    <t>Minnesota State University - Moorhead Campus</t>
  </si>
  <si>
    <t>Appalachian State University</t>
  </si>
  <si>
    <t>Chaminade University</t>
  </si>
  <si>
    <t>Chadron State College</t>
  </si>
  <si>
    <t>Lander University</t>
  </si>
  <si>
    <t>Cornell College - Mount Vernon, IA</t>
  </si>
  <si>
    <t>SUNY - College at Potsdam</t>
  </si>
  <si>
    <t>Texas A&amp;M University - Kingsville Campus</t>
  </si>
  <si>
    <t>Bemidji State University (BSU)</t>
  </si>
  <si>
    <t>University of Southern Mississippi (USM)</t>
  </si>
  <si>
    <t>North Carolina Central University</t>
  </si>
  <si>
    <t>SUNY - College at Brockport</t>
  </si>
  <si>
    <t>Concordia College - Moorhead, MN</t>
  </si>
  <si>
    <t>Texas Lutheran University</t>
  </si>
  <si>
    <t>University of Wisconsin (UW) - Oshkosh Campus</t>
  </si>
  <si>
    <t>Concordia University - Irvine, CA</t>
  </si>
  <si>
    <t>Winthrop University</t>
  </si>
  <si>
    <t>Wittenberg University</t>
  </si>
  <si>
    <t>Langston University</t>
  </si>
  <si>
    <t>Evergreen State College</t>
  </si>
  <si>
    <t>Messiah College</t>
  </si>
  <si>
    <t>Carthage College</t>
  </si>
  <si>
    <t>Middle Tennessee State University (MTSU)</t>
  </si>
  <si>
    <t>Belmont University</t>
  </si>
  <si>
    <t>Edinboro University of Pennsylvania</t>
  </si>
  <si>
    <t>Murray State University</t>
  </si>
  <si>
    <t>George Fox University</t>
  </si>
  <si>
    <t>Mount Mary College - Milwaukee, WI</t>
  </si>
  <si>
    <t>University of Mary Hardin-Baylor (UMHB)</t>
  </si>
  <si>
    <t>Fontbonne University</t>
  </si>
  <si>
    <t>Savannah State University (SSU)</t>
  </si>
  <si>
    <t>Gordon College - Wenham, MA</t>
  </si>
  <si>
    <t>Centenary College</t>
  </si>
  <si>
    <t>University of The Incarnate Word</t>
  </si>
  <si>
    <t>Reed College</t>
  </si>
  <si>
    <t>Indiana State University</t>
  </si>
  <si>
    <t>Baldwin-Wallace College</t>
  </si>
  <si>
    <t>Southern Wesleyan University (SWU)</t>
  </si>
  <si>
    <t>Hiram College</t>
  </si>
  <si>
    <t>Grand Valley State University</t>
  </si>
  <si>
    <t>Cameron University - Lawton, OK</t>
  </si>
  <si>
    <t>Wofford College - Spartanburg, SC</t>
  </si>
  <si>
    <t>Saint Edward's University</t>
  </si>
  <si>
    <t>Andrews University</t>
  </si>
  <si>
    <t>Oklahoma Christian University</t>
  </si>
  <si>
    <t>Fort Hays State University (FHSU)</t>
  </si>
  <si>
    <t>Drury University</t>
  </si>
  <si>
    <t>School of the Art Institute of Chicago</t>
  </si>
  <si>
    <t>Eckerd College</t>
  </si>
  <si>
    <t>Mount Holyoke College</t>
  </si>
  <si>
    <t>Carlow University</t>
  </si>
  <si>
    <t>Texas A&amp;M University - Commerce Campus</t>
  </si>
  <si>
    <t>Colorado College (CC)</t>
  </si>
  <si>
    <t>Ripon College</t>
  </si>
  <si>
    <t>Cedar Crest College</t>
  </si>
  <si>
    <t>Oklahoma City University</t>
  </si>
  <si>
    <t>Limestone College</t>
  </si>
  <si>
    <t>Marshall University</t>
  </si>
  <si>
    <t>Muskingum University</t>
  </si>
  <si>
    <t>University of Southern Maine (USM)</t>
  </si>
  <si>
    <t>Mills College</t>
  </si>
  <si>
    <t>Avila University</t>
  </si>
  <si>
    <t>Bethel College - Mishawaka, IN</t>
  </si>
  <si>
    <t>East Tennessee State University (ETSU)</t>
  </si>
  <si>
    <t>SUNY - Fredonia</t>
  </si>
  <si>
    <t>Berklee College of Music</t>
  </si>
  <si>
    <t>Slippery Rock University</t>
  </si>
  <si>
    <t>Coastal Carolina University</t>
  </si>
  <si>
    <t>Northern Michigan University</t>
  </si>
  <si>
    <t>University of North Carolina at Greensboro (UNCG)</t>
  </si>
  <si>
    <t>Luther College</t>
  </si>
  <si>
    <t>Kutztown University of Pennsylvania</t>
  </si>
  <si>
    <t>Georgia Southwestern State University</t>
  </si>
  <si>
    <t>Waynesburg University</t>
  </si>
  <si>
    <t>Husson University</t>
  </si>
  <si>
    <t>Rhodes College</t>
  </si>
  <si>
    <t>West Virginia State University</t>
  </si>
  <si>
    <t>Otterbein College</t>
  </si>
  <si>
    <t>University of North Carolina at Wilmington (UNCW)</t>
  </si>
  <si>
    <t>Marywood University</t>
  </si>
  <si>
    <t>Anderson University - Anderson, IN</t>
  </si>
  <si>
    <t>Our Lady of the Lake University (OLLU)</t>
  </si>
  <si>
    <t>Bridgewater College</t>
  </si>
  <si>
    <t>College of New Rochelle</t>
  </si>
  <si>
    <t>Alverno College</t>
  </si>
  <si>
    <t>Longwood University</t>
  </si>
  <si>
    <t>Austin Peay State University</t>
  </si>
  <si>
    <t>William Woods University</t>
  </si>
  <si>
    <t>Missouri Southern State University (MSSU)</t>
  </si>
  <si>
    <t>Adams State College</t>
  </si>
  <si>
    <t>Dominican College - Orangeburg, NY</t>
  </si>
  <si>
    <t>Coe College</t>
  </si>
  <si>
    <t>Columbus College of Art And Design</t>
  </si>
  <si>
    <t>Jacksonville State University (JSU)</t>
  </si>
  <si>
    <t>University of Central Arkansas</t>
  </si>
  <si>
    <t>Lesley University</t>
  </si>
  <si>
    <t>Oral Roberts University (ORU)</t>
  </si>
  <si>
    <t>Hardin-Simmons University (HSU)</t>
  </si>
  <si>
    <t>Thiel College</t>
  </si>
  <si>
    <t>Liberty University</t>
  </si>
  <si>
    <t>Lee University - Cleveland, TN</t>
  </si>
  <si>
    <t>Missouri Western State University</t>
  </si>
  <si>
    <t>Chicago State University (CSU)</t>
  </si>
  <si>
    <t>Biola University</t>
  </si>
  <si>
    <t>Fairmont State University</t>
  </si>
  <si>
    <t>Valdosta State University (VSU)</t>
  </si>
  <si>
    <t>Clarion University of Pennsylvania</t>
  </si>
  <si>
    <t>University of Wisconsin (UW) - Stevens Point Campus</t>
  </si>
  <si>
    <t>Buena Vista University</t>
  </si>
  <si>
    <t>University of Texas - Pan American (UTPA)</t>
  </si>
  <si>
    <t>Union University - Jackson, TN</t>
  </si>
  <si>
    <t>Millikin University</t>
  </si>
  <si>
    <t>Auburn University - Montgomery</t>
  </si>
  <si>
    <t>The University of Tennessee at Martin (UT Martin)</t>
  </si>
  <si>
    <t>South Carolina State University</t>
  </si>
  <si>
    <t>Indiana University (IU) - South Bend</t>
  </si>
  <si>
    <t>Tusculum College</t>
  </si>
  <si>
    <t>Alabama A&amp;M University (AAMU)</t>
  </si>
  <si>
    <t>Northeastern State University</t>
  </si>
  <si>
    <t>Lenoir-Rhyne University</t>
  </si>
  <si>
    <t>Roanoke College</t>
  </si>
  <si>
    <t>Arkansas Tech University</t>
  </si>
  <si>
    <t>University of Southern Indiana</t>
  </si>
  <si>
    <t>Winston-Salem State University</t>
  </si>
  <si>
    <t>Maryland Institute College of Art</t>
  </si>
  <si>
    <t>Southern Oregon University</t>
  </si>
  <si>
    <t>Hanover College</t>
  </si>
  <si>
    <t>Delaware State University</t>
  </si>
  <si>
    <t>Averett University</t>
  </si>
  <si>
    <t>Malone University</t>
  </si>
  <si>
    <t>Silver Lake College</t>
  </si>
  <si>
    <t>Alma College</t>
  </si>
  <si>
    <t>Shepherd University</t>
  </si>
  <si>
    <t>Ohio Dominican University</t>
  </si>
  <si>
    <t>Midamerica Nazarene University</t>
  </si>
  <si>
    <t>Emporia State University</t>
  </si>
  <si>
    <t>Mississippi University for Women</t>
  </si>
  <si>
    <t>Charleston Southern University (CSU)</t>
  </si>
  <si>
    <t>Norfolk State University</t>
  </si>
  <si>
    <t>Southwest Baptist University</t>
  </si>
  <si>
    <t>College of Our Lady of the Elms</t>
  </si>
  <si>
    <t>Morgan State University</t>
  </si>
  <si>
    <t>University of Arkansas - Monticello Campus</t>
  </si>
  <si>
    <t>SUNY - College at Buffalo</t>
  </si>
  <si>
    <t>Northwest Missouri State University</t>
  </si>
  <si>
    <t>Hamline University</t>
  </si>
  <si>
    <t>Regis College - Weston, MA</t>
  </si>
  <si>
    <t>University of Wisconsin (UW) - Green Bay Campus</t>
  </si>
  <si>
    <t>University of North Alabama (UNA)</t>
  </si>
  <si>
    <t>Lock Haven University</t>
  </si>
  <si>
    <t>Grand View University (GVU)</t>
  </si>
  <si>
    <t>Gustavus Adolphus College</t>
  </si>
  <si>
    <t>Florida Southern College</t>
  </si>
  <si>
    <t>Chestnut Hill College</t>
  </si>
  <si>
    <t>Southeast Missouri State University</t>
  </si>
  <si>
    <t>Houghton College</t>
  </si>
  <si>
    <t>Mount Olive College</t>
  </si>
  <si>
    <t>Barton College</t>
  </si>
  <si>
    <t>Coppin State University (CSU)</t>
  </si>
  <si>
    <t>Sarah Lawrence College</t>
  </si>
  <si>
    <t>Wartburg College</t>
  </si>
  <si>
    <t>Stetson University</t>
  </si>
  <si>
    <t>Mount Mercy University</t>
  </si>
  <si>
    <t>Minot State University</t>
  </si>
  <si>
    <t>Western Oregon University</t>
  </si>
  <si>
    <t>Carson Newman College</t>
  </si>
  <si>
    <t>Columbia College - Chicago, IL</t>
  </si>
  <si>
    <t>University of Arkansas - Little Rock Campus</t>
  </si>
  <si>
    <t>Wheeling Jesuit University</t>
  </si>
  <si>
    <t>Southern Utah University</t>
  </si>
  <si>
    <t>Davenport University</t>
  </si>
  <si>
    <t>Judson University - Elgin, IL</t>
  </si>
  <si>
    <t>Bluffton University</t>
  </si>
  <si>
    <t>Mississippi College</t>
  </si>
  <si>
    <t>Wingate University</t>
  </si>
  <si>
    <t>Savannah College of Art and Design (SCAD)</t>
  </si>
  <si>
    <t>Mansfield University of Pennsylvania</t>
  </si>
  <si>
    <t>Briar Cliff University</t>
  </si>
  <si>
    <t>Wayne State College - Wayne, NE</t>
  </si>
  <si>
    <t>Clarke College - Dubuque, IA</t>
  </si>
  <si>
    <t>Bethune Cookman University</t>
  </si>
  <si>
    <t>Spring Arbor University</t>
  </si>
  <si>
    <t>University of North Carolina at Asheville (UNCA)</t>
  </si>
  <si>
    <t>Southeastern University</t>
  </si>
  <si>
    <t>Northern State University</t>
  </si>
  <si>
    <t>Virginia State University (VSU)</t>
  </si>
  <si>
    <t>Gardner-Webb University</t>
  </si>
  <si>
    <t>Central State University</t>
  </si>
  <si>
    <t>Nazareth College of Rochester</t>
  </si>
  <si>
    <t>Morehead State University (Kentucky)</t>
  </si>
  <si>
    <t>Massachusetts College of Liberal Arts (MCLA)</t>
  </si>
  <si>
    <t>Alabama State University (ASU)</t>
  </si>
  <si>
    <t>University of North Carolina at Pembroke (UNCP)</t>
  </si>
  <si>
    <t>Johnson &amp; Wales University (JWU) - Providence, RI</t>
  </si>
  <si>
    <t>University of Illinois at Springfield</t>
  </si>
  <si>
    <t>Concord University</t>
  </si>
  <si>
    <t>Grambling State University</t>
  </si>
  <si>
    <t>Belhaven University</t>
  </si>
  <si>
    <t>University of the Arts (UArts) - Philadelphia, PA</t>
  </si>
  <si>
    <t>Henderson State University</t>
  </si>
  <si>
    <t>Mercyhurst College</t>
  </si>
  <si>
    <t>Elizabeth City State University (ECSU)</t>
  </si>
  <si>
    <t>Belmont Abbey College</t>
  </si>
  <si>
    <t>Francis Marion University</t>
  </si>
  <si>
    <t>Faulkner University</t>
  </si>
  <si>
    <t>Jackson State University (JSU)</t>
  </si>
  <si>
    <t>University of Arkansas - Pine Bluff Campus</t>
  </si>
  <si>
    <t>University of Dubuque</t>
  </si>
  <si>
    <t>Northwestern College - Saint Paul, MN</t>
  </si>
  <si>
    <t>University of Montevallo</t>
  </si>
  <si>
    <t>Black Hills State University</t>
  </si>
  <si>
    <t>Mount Vernon Nazarene University (MVNU)</t>
  </si>
  <si>
    <t>Ashland University</t>
  </si>
  <si>
    <t>Fayetteville State University</t>
  </si>
  <si>
    <t>Lakeland College - Plymouth, WI</t>
  </si>
  <si>
    <t>Shaw University</t>
  </si>
  <si>
    <t>Medaille College</t>
  </si>
  <si>
    <t>Meredith College</t>
  </si>
  <si>
    <t>Urban Area</t>
  </si>
  <si>
    <t>100% Composite Index</t>
  </si>
  <si>
    <t>13 % Grocery Items</t>
  </si>
  <si>
    <t>29 % Housing</t>
  </si>
  <si>
    <t>10% Utilities</t>
  </si>
  <si>
    <t>12 % Transportation</t>
  </si>
  <si>
    <t>4% Health Care</t>
  </si>
  <si>
    <t>32 % Miscalaneous Goods and Services</t>
  </si>
  <si>
    <t>Anniston-Calhoun, County, AL</t>
  </si>
  <si>
    <t>Akron OH</t>
  </si>
  <si>
    <t>Albany, GA</t>
  </si>
  <si>
    <t>Albany, NY</t>
  </si>
  <si>
    <t>Alexandria, LA</t>
  </si>
  <si>
    <t>Amarillo, TX</t>
  </si>
  <si>
    <t>Americus, GA</t>
  </si>
  <si>
    <t>Ames, IA</t>
  </si>
  <si>
    <t>Anchorage, AK</t>
  </si>
  <si>
    <t>Anderson, SC</t>
  </si>
  <si>
    <t>Appleton, WI</t>
  </si>
  <si>
    <t>Ardmore, OK</t>
  </si>
  <si>
    <t>Arlington, TX</t>
  </si>
  <si>
    <t>Asheville, NC</t>
  </si>
  <si>
    <t>Ashland, OH</t>
  </si>
  <si>
    <t>Atlanta, GA</t>
  </si>
  <si>
    <t>Auburn-Opelika, AL</t>
  </si>
  <si>
    <t>Augusta-Aiken, GA-SC</t>
  </si>
  <si>
    <t>Austin, TX</t>
  </si>
  <si>
    <t>Bakersfield, CA</t>
  </si>
  <si>
    <t>Baltimore, MD</t>
  </si>
  <si>
    <t>Baton, Rouge, LA</t>
  </si>
  <si>
    <t>Beaufort, SC</t>
  </si>
  <si>
    <t>Beaumont, TX</t>
  </si>
  <si>
    <t>Bellingham, WA</t>
  </si>
  <si>
    <t>Bergen-Passaic, NJ</t>
  </si>
  <si>
    <t>Bethesda-Gaithersburg-Frederick, MD</t>
  </si>
  <si>
    <t>Binghamton, NY</t>
  </si>
  <si>
    <t>Birmingham, AL</t>
  </si>
  <si>
    <t>Bismarck-Mandan, ND</t>
  </si>
  <si>
    <t>Blacksburg, VA</t>
  </si>
  <si>
    <t>Boise, ID</t>
  </si>
  <si>
    <t>Boston, MA</t>
  </si>
  <si>
    <t>Bowling, Green, KY</t>
  </si>
  <si>
    <t>Bozeman, MT</t>
  </si>
  <si>
    <t>Bradenton, FL</t>
  </si>
  <si>
    <t>Brazoria, County, TX</t>
  </si>
  <si>
    <t>Brownsville, TX</t>
  </si>
  <si>
    <t>Buffalo, NY</t>
  </si>
  <si>
    <t>Burlington, IA</t>
  </si>
  <si>
    <t>Burlington, NC</t>
  </si>
  <si>
    <t>Burlington-Chittenden, Co, VT</t>
  </si>
  <si>
    <t>Camden, SC</t>
  </si>
  <si>
    <t>Cape, Coral-Fort, Myers, FL</t>
  </si>
  <si>
    <t>Carlsbad, NM</t>
  </si>
  <si>
    <t>Cedar, City, UT</t>
  </si>
  <si>
    <t>Cedar, Rapids, IA</t>
  </si>
  <si>
    <t>Champaign-Urbana, IL</t>
  </si>
  <si>
    <t>Chapel, Hill, NC</t>
  </si>
  <si>
    <t>Charleston, WV</t>
  </si>
  <si>
    <t>Charleston-N, Charleston, SC</t>
  </si>
  <si>
    <t>Charlotte, NC</t>
  </si>
  <si>
    <t>Charlottesville, VA</t>
  </si>
  <si>
    <t>Chattanooga, TN</t>
  </si>
  <si>
    <t>Cheyenne, WY</t>
  </si>
  <si>
    <t>Chicago, IL</t>
  </si>
  <si>
    <t>Cincinnati, OH</t>
  </si>
  <si>
    <t>Clarksburg, WV</t>
  </si>
  <si>
    <t>Clarksville, TN</t>
  </si>
  <si>
    <t>Cleveland, OH</t>
  </si>
  <si>
    <t>Cleveland, TN</t>
  </si>
  <si>
    <t>Colorado, Springs, CO</t>
  </si>
  <si>
    <t>Columbia, MO</t>
  </si>
  <si>
    <t>Columbia, SC</t>
  </si>
  <si>
    <t>Columbus, OH</t>
  </si>
  <si>
    <t>Conroe, TX</t>
  </si>
  <si>
    <t>Conway, AR</t>
  </si>
  <si>
    <t>Cookeville, TN</t>
  </si>
  <si>
    <t>Corpus, Christi, TX</t>
  </si>
  <si>
    <t>Covington, KY</t>
  </si>
  <si>
    <t>Dallas, TX</t>
  </si>
  <si>
    <t>Danville, IL</t>
  </si>
  <si>
    <t>Dare, County, NC</t>
  </si>
  <si>
    <t>Davenport-Moline-Rock, Is, IA-IL</t>
  </si>
  <si>
    <t>Dayton, OH</t>
  </si>
  <si>
    <t>Decatur, IL</t>
  </si>
  <si>
    <t>Decatur-Hartselle, AL</t>
  </si>
  <si>
    <t>Denver, CO</t>
  </si>
  <si>
    <t>Des, Moines, IA</t>
  </si>
  <si>
    <t>Detroit, MI</t>
  </si>
  <si>
    <t>Dodge, City, KS</t>
  </si>
  <si>
    <t>Dothan, AL</t>
  </si>
  <si>
    <t>Douglas, GA</t>
  </si>
  <si>
    <t>Dover, DE</t>
  </si>
  <si>
    <t>Dubuque, IA</t>
  </si>
  <si>
    <t>Durham, NC</t>
  </si>
  <si>
    <t>Dutchess, County, NY</t>
  </si>
  <si>
    <t>Dyersburg, TN</t>
  </si>
  <si>
    <t>Eau, Claire, WI</t>
  </si>
  <si>
    <t>Edmond, OK</t>
  </si>
  <si>
    <t>El, Paso, TX</t>
  </si>
  <si>
    <t>Elkhart-Goshen, IN</t>
  </si>
  <si>
    <t>Enid, OK</t>
  </si>
  <si>
    <t>Erie, PA</t>
  </si>
  <si>
    <t>Eugene, OR</t>
  </si>
  <si>
    <t>Evansville, IN</t>
  </si>
  <si>
    <t>Everett, WA</t>
  </si>
  <si>
    <t>Fairbanks, AK</t>
  </si>
  <si>
    <t>Fargo-Moorhead, ND-MN</t>
  </si>
  <si>
    <t>Farmington, NM</t>
  </si>
  <si>
    <t>Fayetteville, AR</t>
  </si>
  <si>
    <t>Fayetteville, NC</t>
  </si>
  <si>
    <t>Findlay, OH</t>
  </si>
  <si>
    <t>Fitchburg-Leominster, MA</t>
  </si>
  <si>
    <t>Flagstaff, AZ</t>
  </si>
  <si>
    <t>Florence, AL</t>
  </si>
  <si>
    <t>Fort, Lauderdale, FL</t>
  </si>
  <si>
    <t>Fort, Smith, AR</t>
  </si>
  <si>
    <t>Fort, Wayne-Allen, County, IN</t>
  </si>
  <si>
    <t>Fort, Worth, TX</t>
  </si>
  <si>
    <t>Framingham-Natick, MA</t>
  </si>
  <si>
    <t>Fresno, CA</t>
  </si>
  <si>
    <t>Gainesville, FL</t>
  </si>
  <si>
    <t>Galesburg, IL</t>
  </si>
  <si>
    <t>Garden, City, KS</t>
  </si>
  <si>
    <t>Glens, Falls, NY</t>
  </si>
  <si>
    <t>Glenwood, Springs, CO</t>
  </si>
  <si>
    <t>Grand, Junction, CO</t>
  </si>
  <si>
    <t>Grand, Rapids, MI</t>
  </si>
  <si>
    <t>Green, Bay, WI</t>
  </si>
  <si>
    <t>Greenville, NC</t>
  </si>
  <si>
    <t>Greenville, SC</t>
  </si>
  <si>
    <t>Gunnison, CO</t>
  </si>
  <si>
    <t>Hammond, LA</t>
  </si>
  <si>
    <t>Hampton, Roads-SE, Virginia, VA</t>
  </si>
  <si>
    <t>Harlingen, TX</t>
  </si>
  <si>
    <t>Harrisburg, PA</t>
  </si>
  <si>
    <t>Harrisonburg, VA</t>
  </si>
  <si>
    <t>Hartford, CT</t>
  </si>
  <si>
    <t>Hastings, NE</t>
  </si>
  <si>
    <t>Hattiesburg, MS</t>
  </si>
  <si>
    <t>Hays, KS</t>
  </si>
  <si>
    <t>Hickory, NC</t>
  </si>
  <si>
    <t>Hilton, Head, Island, SC</t>
  </si>
  <si>
    <t>Honolulu, HI</t>
  </si>
  <si>
    <t>Hot, Springs, AR</t>
  </si>
  <si>
    <t>Houston, TX</t>
  </si>
  <si>
    <t>Huntsville, AL</t>
  </si>
  <si>
    <t>Hutchinson, KS</t>
  </si>
  <si>
    <t>Idaho, Falls, ID</t>
  </si>
  <si>
    <t>Indiana, County, PA</t>
  </si>
  <si>
    <t>Indianapolis, IN</t>
  </si>
  <si>
    <t>Iowa, City, IA</t>
  </si>
  <si>
    <t>Ithaca, NY</t>
  </si>
  <si>
    <t>Jackson, MS</t>
  </si>
  <si>
    <t>Jackson-Madison, County, TN</t>
  </si>
  <si>
    <t>Jacksonville, FL</t>
  </si>
  <si>
    <t>Jacksonville, NC</t>
  </si>
  <si>
    <t>Janesville, WI</t>
  </si>
  <si>
    <t>Jefferson, City, MO</t>
  </si>
  <si>
    <t>Johnson, City, TN</t>
  </si>
  <si>
    <t>Johnstown, PA</t>
  </si>
  <si>
    <t>Joliet-Will, County, IL</t>
  </si>
  <si>
    <t>Jonesboro, AR</t>
  </si>
  <si>
    <t>Joplin, MO</t>
  </si>
  <si>
    <t>Juneau, AK</t>
  </si>
  <si>
    <t>Kalamazoo, MI</t>
  </si>
  <si>
    <t>Kalispell, MT</t>
  </si>
  <si>
    <t>Kansas, City, MO-KS</t>
  </si>
  <si>
    <t>Kennewick-Richland-Pasco, WA</t>
  </si>
  <si>
    <t>Kinston, NC</t>
  </si>
  <si>
    <t>Knoxville, TN</t>
  </si>
  <si>
    <t>Kodiak, AK</t>
  </si>
  <si>
    <t>Lafayette, IN</t>
  </si>
  <si>
    <t>Lafayette, LA</t>
  </si>
  <si>
    <t>Lake, Charles, LA</t>
  </si>
  <si>
    <t>Lake, Havasu, City, AZ</t>
  </si>
  <si>
    <t>Lancaster, PA</t>
  </si>
  <si>
    <t>Laramie, WY</t>
  </si>
  <si>
    <t>Las, Cruces, NM</t>
  </si>
  <si>
    <t>Las, Vegas, NV</t>
  </si>
  <si>
    <t>Lawrence, KS</t>
  </si>
  <si>
    <t>Lawton, OK</t>
  </si>
  <si>
    <t>Lexington, KY</t>
  </si>
  <si>
    <t>Lexington-Buena, Vista-Rockbridge, VA</t>
  </si>
  <si>
    <t>Lima, OH</t>
  </si>
  <si>
    <t>Little, Rock-North, Little, Rock, AR</t>
  </si>
  <si>
    <t>Logan, UT</t>
  </si>
  <si>
    <t>Los, Alamos, NM</t>
  </si>
  <si>
    <t>Los, Angeles-Long, Beach, CA</t>
  </si>
  <si>
    <t>Louisville, KY</t>
  </si>
  <si>
    <t>Loveland, CO</t>
  </si>
  <si>
    <t>Lubbock, TX</t>
  </si>
  <si>
    <t>Lufkin, TX</t>
  </si>
  <si>
    <t>Lynchburg, VA</t>
  </si>
  <si>
    <t>Manchester, NH</t>
  </si>
  <si>
    <t>Manhattan, KS</t>
  </si>
  <si>
    <t>Mankato, MN</t>
  </si>
  <si>
    <t>Marietta, GA</t>
  </si>
  <si>
    <t>Marion-McDowell, County, NC</t>
  </si>
  <si>
    <t>Marshfield, WI</t>
  </si>
  <si>
    <t>Martinsburg-Berkeley, County, WV</t>
  </si>
  <si>
    <t>Martinsville-Henry, County, VA</t>
  </si>
  <si>
    <t>Mason, City, IA</t>
  </si>
  <si>
    <t>McAllen, TX</t>
  </si>
  <si>
    <t>Memphis, TN</t>
  </si>
  <si>
    <t>Miami-Dade, County, FL</t>
  </si>
  <si>
    <t>Middlesex-Monmouth, NJ</t>
  </si>
  <si>
    <t>Midland, TX</t>
  </si>
  <si>
    <t>Milwaukee-Waukesha, WI</t>
  </si>
  <si>
    <t>Minneapolis, MN</t>
  </si>
  <si>
    <t>Minot, ND</t>
  </si>
  <si>
    <t>Missoula, MT</t>
  </si>
  <si>
    <t>Mobile, AL</t>
  </si>
  <si>
    <t>Monroe, LA</t>
  </si>
  <si>
    <t>Montgomery, AL</t>
  </si>
  <si>
    <t>Morgantown, WV</t>
  </si>
  <si>
    <t>Morristown, TN</t>
  </si>
  <si>
    <t>Muncie, IN</t>
  </si>
  <si>
    <t>Murfreesboro-Smyrna, TN</t>
  </si>
  <si>
    <t>Muskogee, OK</t>
  </si>
  <si>
    <t>Myrtle, Beach, SC</t>
  </si>
  <si>
    <t>Nacogdoches, TX</t>
  </si>
  <si>
    <t>Nashville-Franklin, TN</t>
  </si>
  <si>
    <t>Nassau, County, NY</t>
  </si>
  <si>
    <t>New, Haven, CT</t>
  </si>
  <si>
    <t>New, York, (Brooklyn), NY</t>
  </si>
  <si>
    <t>New, York, (Manhattan), NY</t>
  </si>
  <si>
    <t>New, York, (Queens), NY</t>
  </si>
  <si>
    <t>Newark-Elizabeth, NJ</t>
  </si>
  <si>
    <t>Norman, OK</t>
  </si>
  <si>
    <t>Oakland, CA</t>
  </si>
  <si>
    <t>Odessa, TX</t>
  </si>
  <si>
    <t>Oklahoma, City, OK</t>
  </si>
  <si>
    <t>Olympia, WA</t>
  </si>
  <si>
    <t>Omaha, NE</t>
  </si>
  <si>
    <t>Orange, County, CA</t>
  </si>
  <si>
    <t>Orlando, FL</t>
  </si>
  <si>
    <t>Paducah, KY</t>
  </si>
  <si>
    <t>Palm, Springs, CA</t>
  </si>
  <si>
    <t>Panama, City, FL</t>
  </si>
  <si>
    <t>Paris, TX</t>
  </si>
  <si>
    <t>Pascagoula, MS</t>
  </si>
  <si>
    <t>Peoria, IL</t>
  </si>
  <si>
    <t>Philadelphia, PA</t>
  </si>
  <si>
    <t>Phoenix, AZ</t>
  </si>
  <si>
    <t>Pittsburgh, PA</t>
  </si>
  <si>
    <t>Pittsfield, MA</t>
  </si>
  <si>
    <t>Plano, TX</t>
  </si>
  <si>
    <t>Plattsburgh, NY</t>
  </si>
  <si>
    <t>Ponca, City, OK</t>
  </si>
  <si>
    <t>Portland, ME</t>
  </si>
  <si>
    <t>Portland, OR</t>
  </si>
  <si>
    <t>Prescott-Prescott, Valley, AZ</t>
  </si>
  <si>
    <t>Providence, RI</t>
  </si>
  <si>
    <t>Pryor, Creek, OK</t>
  </si>
  <si>
    <t>Pueblo, CO</t>
  </si>
  <si>
    <t>Quincy, IL</t>
  </si>
  <si>
    <t>Raleigh, NC</t>
  </si>
  <si>
    <t>Reno-Sparks, NV</t>
  </si>
  <si>
    <t>Richmond, IN</t>
  </si>
  <si>
    <t>Richmond, VA</t>
  </si>
  <si>
    <t>Rio, Rancho, NM</t>
  </si>
  <si>
    <t>Riverside, City, CA</t>
  </si>
  <si>
    <t>Roanoke, VA</t>
  </si>
  <si>
    <t>Rochester, MN</t>
  </si>
  <si>
    <t>Rochester, NY</t>
  </si>
  <si>
    <t>Rockford, IL</t>
  </si>
  <si>
    <t>Roswell, NM</t>
  </si>
  <si>
    <t>Round, Rock, TX</t>
  </si>
  <si>
    <t>Sacramento, CA</t>
  </si>
  <si>
    <t>Salina, KS</t>
  </si>
  <si>
    <t>Salt, Lake, City, UT</t>
  </si>
  <si>
    <t>San, Angelo, TX</t>
  </si>
  <si>
    <t>San, Antonio, TX</t>
  </si>
  <si>
    <t>San, Diego, CA</t>
  </si>
  <si>
    <t>San, Francisco, CA</t>
  </si>
  <si>
    <t>San, Jose, CA</t>
  </si>
  <si>
    <t>San, Marcos, TX</t>
  </si>
  <si>
    <t>Sarasota, FL</t>
  </si>
  <si>
    <t>Savannah, GA</t>
  </si>
  <si>
    <t>Seattle, WA</t>
  </si>
  <si>
    <t>Seguin, TX</t>
  </si>
  <si>
    <t>Sheboygan, WI</t>
  </si>
  <si>
    <t>Shreveport-Bossier, City, LA</t>
  </si>
  <si>
    <t>Sierra, Vista, AZ</t>
  </si>
  <si>
    <t>Sioux, Falls, SD</t>
  </si>
  <si>
    <t>Slidell-St., Tammany, Parish, LA</t>
  </si>
  <si>
    <t>South, Bend, IN</t>
  </si>
  <si>
    <t>Spokane, WA</t>
  </si>
  <si>
    <t>Springfield, IL</t>
  </si>
  <si>
    <t>Springfield, MO</t>
  </si>
  <si>
    <t>St., Cloud, MN</t>
  </si>
  <si>
    <t>St., George, UT</t>
  </si>
  <si>
    <t>St., Joseph, MO</t>
  </si>
  <si>
    <t>St., Louis, MO-IL</t>
  </si>
  <si>
    <t>St., Paul, MN</t>
  </si>
  <si>
    <t>Stamford, CT</t>
  </si>
  <si>
    <t>Staunton-Augusta, County, VA</t>
  </si>
  <si>
    <t>Stillwater, OK</t>
  </si>
  <si>
    <t>Sumter, SC</t>
  </si>
  <si>
    <t>Syracuse, NY</t>
  </si>
  <si>
    <t>Tacoma, WA</t>
  </si>
  <si>
    <t>Tampa, FL</t>
  </si>
  <si>
    <t>Temple, TX</t>
  </si>
  <si>
    <t>Thomasville-Lexington, NC</t>
  </si>
  <si>
    <t>Topeka, KS</t>
  </si>
  <si>
    <t>Troy-Miami, County, OH</t>
  </si>
  <si>
    <t>Truckee-Nevada, County, CA</t>
  </si>
  <si>
    <t>Tucson, AZ</t>
  </si>
  <si>
    <t>Tulsa, OK</t>
  </si>
  <si>
    <t>Tupelo, MS</t>
  </si>
  <si>
    <t>Tuscaloosa, AL</t>
  </si>
  <si>
    <t>Twin, Falls, ID</t>
  </si>
  <si>
    <t>Tyler, TX</t>
  </si>
  <si>
    <t>Valdosta, GA</t>
  </si>
  <si>
    <t>Vancouver, WA</t>
  </si>
  <si>
    <t>Vero, Beach-Indian, River, FL</t>
  </si>
  <si>
    <t>Waco, TX</t>
  </si>
  <si>
    <t>Washington-Arlington-Alexandria, DC-VA</t>
  </si>
  <si>
    <t>Waterloo-Cedar, Falls, IA</t>
  </si>
  <si>
    <t>Wausau, WI</t>
  </si>
  <si>
    <t>Weatherford, TX</t>
  </si>
  <si>
    <t>Wichita, Falls, TX</t>
  </si>
  <si>
    <t>Wichita, KS</t>
  </si>
  <si>
    <t>Williamsport-Lycoming, Co, PA</t>
  </si>
  <si>
    <t>Wilmington, DE</t>
  </si>
  <si>
    <t>Wilmington, NC</t>
  </si>
  <si>
    <t>Winchester, VA-WV</t>
  </si>
  <si>
    <t>Winston-Salem, NC</t>
  </si>
  <si>
    <t>Wooster, OH</t>
  </si>
  <si>
    <t>Yakima, WA</t>
  </si>
  <si>
    <t>York, County, PA</t>
  </si>
  <si>
    <t>Youngstown-Warren, OH</t>
  </si>
  <si>
    <t>Yuma, AZ</t>
  </si>
  <si>
    <t>Source: C2ER, Arlington, VA, ACCRA Cost of Living Index, Annual Average 2010 (copyright).</t>
  </si>
  <si>
    <t>Internet release date: 9/30/2011</t>
  </si>
  <si>
    <t>State</t>
  </si>
  <si>
    <t>Yes</t>
  </si>
  <si>
    <t>No</t>
  </si>
  <si>
    <t>Make Selection</t>
  </si>
  <si>
    <t>Great, we will use the average starting salary for the major you select below</t>
  </si>
  <si>
    <t>Please Select a school</t>
  </si>
  <si>
    <t>Ok, we will use the average starting salary for the school you select below</t>
  </si>
  <si>
    <t>Please select 'Yes' or 'No' from the dropdown above</t>
  </si>
  <si>
    <t>West Coast</t>
  </si>
  <si>
    <t>South Atlantic</t>
  </si>
  <si>
    <t>State Schools, Liberal Arts, For Sports Fans</t>
  </si>
  <si>
    <t>3 - tie</t>
  </si>
  <si>
    <t>Northeast</t>
  </si>
  <si>
    <t>Private Schools, Research Universities, Ivy League, For Sports Fans</t>
  </si>
  <si>
    <t>8 - tie</t>
  </si>
  <si>
    <t>Private Schools, Research Universities, For Sports Fans</t>
  </si>
  <si>
    <t>12 - tie</t>
  </si>
  <si>
    <t>Private Schools, Liberal Arts, For Sports Fans</t>
  </si>
  <si>
    <t>14 - tie</t>
  </si>
  <si>
    <t>17 - tie</t>
  </si>
  <si>
    <t>Not enough data</t>
  </si>
  <si>
    <t>20 - tie</t>
  </si>
  <si>
    <t>State Schools, Research Universities, For Sports Fans</t>
  </si>
  <si>
    <t>Midwest</t>
  </si>
  <si>
    <t>24 - tie</t>
  </si>
  <si>
    <t>Private Schools, For Sports Fans</t>
  </si>
  <si>
    <t>27 - tie</t>
  </si>
  <si>
    <t>Mountain</t>
  </si>
  <si>
    <t>Central South</t>
  </si>
  <si>
    <t>State Schools, Engineering, Research Universities, For Sports Fans</t>
  </si>
  <si>
    <t>33 - tie</t>
  </si>
  <si>
    <t>36 - tie</t>
  </si>
  <si>
    <t>41 - tie</t>
  </si>
  <si>
    <t>49 - tie</t>
  </si>
  <si>
    <t>University of the Pacific - Stockton, CA</t>
  </si>
  <si>
    <t>52 - tie</t>
  </si>
  <si>
    <t>54 - tie</t>
  </si>
  <si>
    <t>State Schools, For Sports Fans</t>
  </si>
  <si>
    <t>62 - tie</t>
  </si>
  <si>
    <t>66 - tie</t>
  </si>
  <si>
    <t>State Schools, Party Schools, Research Universities, For Sports Fans</t>
  </si>
  <si>
    <t>74 - tie</t>
  </si>
  <si>
    <t>77 - tie</t>
  </si>
  <si>
    <t>80 - tie</t>
  </si>
  <si>
    <t>83 - tie</t>
  </si>
  <si>
    <t>85 - tie</t>
  </si>
  <si>
    <t>87 - tie</t>
  </si>
  <si>
    <t>90 - tie</t>
  </si>
  <si>
    <t>95 - tie</t>
  </si>
  <si>
    <t>97 - tie</t>
  </si>
  <si>
    <t>99 - tie</t>
  </si>
  <si>
    <t>101 - tie</t>
  </si>
  <si>
    <t>106 - tie</t>
  </si>
  <si>
    <t>109 - tie</t>
  </si>
  <si>
    <t>115 - tie</t>
  </si>
  <si>
    <t>117 - tie</t>
  </si>
  <si>
    <t>119 - tie</t>
  </si>
  <si>
    <t>122 - tie</t>
  </si>
  <si>
    <t>Tulane University</t>
  </si>
  <si>
    <t>128 - tie</t>
  </si>
  <si>
    <t>Hampden-Sydney College</t>
  </si>
  <si>
    <t>131 - tie</t>
  </si>
  <si>
    <t>134 - tie</t>
  </si>
  <si>
    <t>137 - tie</t>
  </si>
  <si>
    <t>139 - tie</t>
  </si>
  <si>
    <t>St. Mary's University - San Antonio, TX</t>
  </si>
  <si>
    <t>147 - tie</t>
  </si>
  <si>
    <t>151 - tie</t>
  </si>
  <si>
    <t>Private Schools, Art / Design</t>
  </si>
  <si>
    <t>154 - tie</t>
  </si>
  <si>
    <t>Northeastern University</t>
  </si>
  <si>
    <t>159 - tie</t>
  </si>
  <si>
    <t>State Schools, Research Universities, Party Schools, For Sports Fans</t>
  </si>
  <si>
    <t>161 - tie</t>
  </si>
  <si>
    <t>Private Schools, Party Schools, Liberal Arts</t>
  </si>
  <si>
    <t>164 - tie</t>
  </si>
  <si>
    <t>166 - tie</t>
  </si>
  <si>
    <t>Marietta College</t>
  </si>
  <si>
    <t>170 - tie</t>
  </si>
  <si>
    <t>175 - tie</t>
  </si>
  <si>
    <t>177 - tie</t>
  </si>
  <si>
    <t>Fairleigh Dickinson University (FDU)</t>
  </si>
  <si>
    <t>181 - tie</t>
  </si>
  <si>
    <t>Private Schools, Research Universities, Party Schools, For Sports Fans</t>
  </si>
  <si>
    <t>185 - tie</t>
  </si>
  <si>
    <t>187 - tie</t>
  </si>
  <si>
    <t>190 - tie</t>
  </si>
  <si>
    <t>State Schools, Party Schools, For Sports Fans</t>
  </si>
  <si>
    <t>192 - tie</t>
  </si>
  <si>
    <t>195 - tie</t>
  </si>
  <si>
    <t>198 - tie</t>
  </si>
  <si>
    <t>Fairleigh Dickinson University (FDU) - Teaneck, NJ</t>
  </si>
  <si>
    <t>202 - tie</t>
  </si>
  <si>
    <t>Widener University - Main Campus</t>
  </si>
  <si>
    <t>CUNY - City College</t>
  </si>
  <si>
    <t>206 - tie</t>
  </si>
  <si>
    <t>210 - tie</t>
  </si>
  <si>
    <t>Molloy College</t>
  </si>
  <si>
    <t>213 - tie</t>
  </si>
  <si>
    <t>222 - tie</t>
  </si>
  <si>
    <t>224 - tie</t>
  </si>
  <si>
    <t>University of Phoenix - Tigard, OR</t>
  </si>
  <si>
    <t>Louisiana State University (LSU)</t>
  </si>
  <si>
    <t>230 - tie</t>
  </si>
  <si>
    <t>234 - tie</t>
  </si>
  <si>
    <t>238 - tie</t>
  </si>
  <si>
    <t>Trine University - Fort Wayne, IN</t>
  </si>
  <si>
    <t>240 - tie</t>
  </si>
  <si>
    <t>243 - tie</t>
  </si>
  <si>
    <t>245 - tie</t>
  </si>
  <si>
    <t>247 - tie</t>
  </si>
  <si>
    <t>251 - tie</t>
  </si>
  <si>
    <t>254 - tie</t>
  </si>
  <si>
    <t>256 - tie</t>
  </si>
  <si>
    <t>259 - tie</t>
  </si>
  <si>
    <t>262 - tie</t>
  </si>
  <si>
    <t>Fashion Institute of Technology - New York, NY</t>
  </si>
  <si>
    <t>265 - tie</t>
  </si>
  <si>
    <t>268 - tie</t>
  </si>
  <si>
    <t>University at Albany, State University of New York (SUNY)</t>
  </si>
  <si>
    <t>University of Maryland University College (UMUC)</t>
  </si>
  <si>
    <t>270 - tie</t>
  </si>
  <si>
    <t>272 - tie</t>
  </si>
  <si>
    <t>275 - tie</t>
  </si>
  <si>
    <t>278 - tie</t>
  </si>
  <si>
    <t>282 - tie</t>
  </si>
  <si>
    <t>Thomas Edison State College</t>
  </si>
  <si>
    <t>284 - tie</t>
  </si>
  <si>
    <t>287 - tie</t>
  </si>
  <si>
    <t>289 - tie</t>
  </si>
  <si>
    <t>Thomas More College</t>
  </si>
  <si>
    <t>292 - tie</t>
  </si>
  <si>
    <t>294 - tie</t>
  </si>
  <si>
    <t>Pennsylvania State University (Penn State) - Harrisburg Campus</t>
  </si>
  <si>
    <t>296 - tie</t>
  </si>
  <si>
    <t>300 - tie</t>
  </si>
  <si>
    <t>305 - tie</t>
  </si>
  <si>
    <t>Thomas Jefferson University</t>
  </si>
  <si>
    <t>311 - tie</t>
  </si>
  <si>
    <t>313 - tie</t>
  </si>
  <si>
    <t>316 - tie</t>
  </si>
  <si>
    <t>318 - tie</t>
  </si>
  <si>
    <t>320 - tie</t>
  </si>
  <si>
    <t>University of Massachusetts (UMass) - Boston Campus</t>
  </si>
  <si>
    <t>323 - tie</t>
  </si>
  <si>
    <t>ITT Technical Institute - Aurora, CO</t>
  </si>
  <si>
    <t>326 - tie</t>
  </si>
  <si>
    <t>Art Center College of Design</t>
  </si>
  <si>
    <t>330 - tie</t>
  </si>
  <si>
    <t>333 - tie</t>
  </si>
  <si>
    <t>336 - tie</t>
  </si>
  <si>
    <t>340 - tie</t>
  </si>
  <si>
    <t>343 - tie</t>
  </si>
  <si>
    <t>University of Colorado At Colorado Springs</t>
  </si>
  <si>
    <t>349 - tie</t>
  </si>
  <si>
    <t>353 - tie</t>
  </si>
  <si>
    <t>356 - tie</t>
  </si>
  <si>
    <t>360 - tie</t>
  </si>
  <si>
    <t>368 - tie</t>
  </si>
  <si>
    <t>372 - tie</t>
  </si>
  <si>
    <t>Metropolitan State University</t>
  </si>
  <si>
    <t>374 - tie</t>
  </si>
  <si>
    <t>377 - tie</t>
  </si>
  <si>
    <t>379 - tie</t>
  </si>
  <si>
    <t>383 - tie</t>
  </si>
  <si>
    <t>Pennsylvania State University (Penn State) - Erie-Behrend College</t>
  </si>
  <si>
    <t>385 - tie</t>
  </si>
  <si>
    <t>389 - tie</t>
  </si>
  <si>
    <t>391 - tie</t>
  </si>
  <si>
    <t>ITT Technical Institute - Phoenix, AZ</t>
  </si>
  <si>
    <t>396 - tie</t>
  </si>
  <si>
    <t>400 - tie</t>
  </si>
  <si>
    <t>Loma Linda University</t>
  </si>
  <si>
    <t>Knox College</t>
  </si>
  <si>
    <t>405 - tie</t>
  </si>
  <si>
    <t>410 - tie</t>
  </si>
  <si>
    <t>412 - tie</t>
  </si>
  <si>
    <t>417 - tie</t>
  </si>
  <si>
    <t>St. Cloud State University</t>
  </si>
  <si>
    <t>420 - tie</t>
  </si>
  <si>
    <t>423 - tie</t>
  </si>
  <si>
    <t>425 - tie</t>
  </si>
  <si>
    <t>DeVry University - North Brunswick, NJ</t>
  </si>
  <si>
    <t>430 - tie</t>
  </si>
  <si>
    <t>CUNY - Lehman College</t>
  </si>
  <si>
    <t>432 - tie</t>
  </si>
  <si>
    <t>Embry-Riddle Aeronautical University (ERAU) Worldwide</t>
  </si>
  <si>
    <t>440 - tie</t>
  </si>
  <si>
    <t>442 - tie</t>
  </si>
  <si>
    <t>446 - tie</t>
  </si>
  <si>
    <t>452 - tie</t>
  </si>
  <si>
    <t>Walden University</t>
  </si>
  <si>
    <t>454 - tie</t>
  </si>
  <si>
    <t>457 - tie</t>
  </si>
  <si>
    <t>459 - tie</t>
  </si>
  <si>
    <t>465 - tie</t>
  </si>
  <si>
    <t>468 - tie</t>
  </si>
  <si>
    <t>471 - tie</t>
  </si>
  <si>
    <t>475 - tie</t>
  </si>
  <si>
    <t>CUNY - Brooklyn College</t>
  </si>
  <si>
    <t>479 - tie</t>
  </si>
  <si>
    <t>Northeastern Illinois University</t>
  </si>
  <si>
    <t>484 - tie</t>
  </si>
  <si>
    <t>University of South Florida - Main Campus</t>
  </si>
  <si>
    <t>DeVry University - Federal Way, WA</t>
  </si>
  <si>
    <t>490 - tie</t>
  </si>
  <si>
    <t>493 - tie</t>
  </si>
  <si>
    <t>498 - tie</t>
  </si>
  <si>
    <t>University of Phoenix - Colorado Springs, CO</t>
  </si>
  <si>
    <t>503 - tie</t>
  </si>
  <si>
    <t>507 - tie</t>
  </si>
  <si>
    <t>512 - tie</t>
  </si>
  <si>
    <t>517 - tie</t>
  </si>
  <si>
    <t>519 - tie</t>
  </si>
  <si>
    <t>National Louis University</t>
  </si>
  <si>
    <t>525 - tie</t>
  </si>
  <si>
    <t>527 - tie</t>
  </si>
  <si>
    <t>533 - tie</t>
  </si>
  <si>
    <t>535 - tie</t>
  </si>
  <si>
    <t>540 - tie</t>
  </si>
  <si>
    <t>National University</t>
  </si>
  <si>
    <t>543 - tie</t>
  </si>
  <si>
    <t>545 - tie</t>
  </si>
  <si>
    <t>549 - tie</t>
  </si>
  <si>
    <t>551 - tie</t>
  </si>
  <si>
    <t>554 - tie</t>
  </si>
  <si>
    <t>University of Michigan - Dearborn Campus</t>
  </si>
  <si>
    <t>556 - tie</t>
  </si>
  <si>
    <t>University of Baltimore</t>
  </si>
  <si>
    <t>Metropolitan State College of Denver (MSCD)</t>
  </si>
  <si>
    <t>561 - tie</t>
  </si>
  <si>
    <t>563 - tie</t>
  </si>
  <si>
    <t>566 - tie</t>
  </si>
  <si>
    <t>State Schools, Art / Design</t>
  </si>
  <si>
    <t>571 - tie</t>
  </si>
  <si>
    <t>Manchester College - North Manchester, IN</t>
  </si>
  <si>
    <t>574 - tie</t>
  </si>
  <si>
    <t>576 - tie</t>
  </si>
  <si>
    <t>Strayer University - Washington D.C.</t>
  </si>
  <si>
    <t>582 - tie</t>
  </si>
  <si>
    <t>584 - tie</t>
  </si>
  <si>
    <t>588 - tie</t>
  </si>
  <si>
    <t>Western Governors University (WGU)</t>
  </si>
  <si>
    <t>592 - tie</t>
  </si>
  <si>
    <t>CUNY - John Jay College Criminal Justice</t>
  </si>
  <si>
    <t>595 - tie</t>
  </si>
  <si>
    <t>598 - tie</t>
  </si>
  <si>
    <t>University of Phoenix - Jersey City, NJ</t>
  </si>
  <si>
    <t>603 - tie</t>
  </si>
  <si>
    <t>Governors State University</t>
  </si>
  <si>
    <t>606 - tie</t>
  </si>
  <si>
    <t>609 - tie</t>
  </si>
  <si>
    <t>614 - tie</t>
  </si>
  <si>
    <t>617 - tie</t>
  </si>
  <si>
    <t>619 - tie</t>
  </si>
  <si>
    <t>Loyola University - New Orleans, LA</t>
  </si>
  <si>
    <t>623 - tie</t>
  </si>
  <si>
    <t>626 - tie</t>
  </si>
  <si>
    <t>629 - tie</t>
  </si>
  <si>
    <t>American Public University System</t>
  </si>
  <si>
    <t>632 - tie</t>
  </si>
  <si>
    <t>635 - tie</t>
  </si>
  <si>
    <t>Mount Saint Mary College - Newburgh, NY</t>
  </si>
  <si>
    <t>640 - tie</t>
  </si>
  <si>
    <t>St. Joseph's College (SJC) - Brooklyn, NY</t>
  </si>
  <si>
    <t>645 - tie</t>
  </si>
  <si>
    <t>Franklin University</t>
  </si>
  <si>
    <t>649 - tie</t>
  </si>
  <si>
    <t>Columbia Southern University</t>
  </si>
  <si>
    <t>653 - tie</t>
  </si>
  <si>
    <t>Utah Valley University</t>
  </si>
  <si>
    <t>655 - tie</t>
  </si>
  <si>
    <t>University of Houston Downtown (UHD)</t>
  </si>
  <si>
    <t>660 - tie</t>
  </si>
  <si>
    <t>663 - tie</t>
  </si>
  <si>
    <t>667 - tie</t>
  </si>
  <si>
    <t>671 - tie</t>
  </si>
  <si>
    <t>673 - tie</t>
  </si>
  <si>
    <t>Pennsylvania College of Technology</t>
  </si>
  <si>
    <t>676 - tie</t>
  </si>
  <si>
    <t>679 - tie</t>
  </si>
  <si>
    <t>683 - tie</t>
  </si>
  <si>
    <t>685 - tie</t>
  </si>
  <si>
    <t>Walsh College of Accountancy and Business Administration</t>
  </si>
  <si>
    <t>University of Phoenix - Reno, NV</t>
  </si>
  <si>
    <t>692 - tie</t>
  </si>
  <si>
    <t>696 - tie</t>
  </si>
  <si>
    <t>ITT Technical Institute - Springfield, VA</t>
  </si>
  <si>
    <t>698 - tie</t>
  </si>
  <si>
    <t>Transylvania University</t>
  </si>
  <si>
    <t>702 - tie</t>
  </si>
  <si>
    <t>709 - tie</t>
  </si>
  <si>
    <t>ITT Technical Institute - Kansas City, MO</t>
  </si>
  <si>
    <t>716 - tie</t>
  </si>
  <si>
    <t>California State University - San Marcos (CSUSM)</t>
  </si>
  <si>
    <t>Maryville University of Saint Louis</t>
  </si>
  <si>
    <t>721 - tie</t>
  </si>
  <si>
    <t>Capella University</t>
  </si>
  <si>
    <t>Albertus Magnus College</t>
  </si>
  <si>
    <t>724 - tie</t>
  </si>
  <si>
    <t>Colorado Technical University - Colorado Springs Campus</t>
  </si>
  <si>
    <t>730 - tie</t>
  </si>
  <si>
    <t>734 - tie</t>
  </si>
  <si>
    <t>738 - tie</t>
  </si>
  <si>
    <t>Suny - Empire State College</t>
  </si>
  <si>
    <t>743 - tie</t>
  </si>
  <si>
    <t>747 - tie</t>
  </si>
  <si>
    <t>Saint Mary's University of Minnesota</t>
  </si>
  <si>
    <t>751 - tie</t>
  </si>
  <si>
    <t>Bellevue University - Bellevue, NE</t>
  </si>
  <si>
    <t>757 - tie</t>
  </si>
  <si>
    <t>760 - tie</t>
  </si>
  <si>
    <t>765 - tie</t>
  </si>
  <si>
    <t>768 - tie</t>
  </si>
  <si>
    <t>773 - tie</t>
  </si>
  <si>
    <t>775 - tie</t>
  </si>
  <si>
    <t>777 - tie</t>
  </si>
  <si>
    <t>782 - tie</t>
  </si>
  <si>
    <t>ITT Technical Institute - Murray, UT</t>
  </si>
  <si>
    <t>785 - tie</t>
  </si>
  <si>
    <t>Nyack College</t>
  </si>
  <si>
    <t>790 - tie</t>
  </si>
  <si>
    <t>794 - tie</t>
  </si>
  <si>
    <t>ITT Technical Institute - Tallahassee, FL</t>
  </si>
  <si>
    <t>796 - tie</t>
  </si>
  <si>
    <t>Athens State University</t>
  </si>
  <si>
    <t>801 - tie</t>
  </si>
  <si>
    <t>University of Phoenix - Saint Louis, MO</t>
  </si>
  <si>
    <t>808 - tie</t>
  </si>
  <si>
    <t>Trident University International</t>
  </si>
  <si>
    <t>814 - tie</t>
  </si>
  <si>
    <t>816 - tie</t>
  </si>
  <si>
    <t>819 - tie</t>
  </si>
  <si>
    <t>821 - tie</t>
  </si>
  <si>
    <t>825 - tie</t>
  </si>
  <si>
    <t>827 - tie</t>
  </si>
  <si>
    <t>DeVry University - Memphis, TN</t>
  </si>
  <si>
    <t>831 - tie</t>
  </si>
  <si>
    <t>833 - tie</t>
  </si>
  <si>
    <t>835 - tie</t>
  </si>
  <si>
    <t>837 - tie</t>
  </si>
  <si>
    <t>Howard Payne University</t>
  </si>
  <si>
    <t>840 - tie</t>
  </si>
  <si>
    <t>University of Phoenix - Columbia, SC</t>
  </si>
  <si>
    <t>843 - tie</t>
  </si>
  <si>
    <t>846 - tie</t>
  </si>
  <si>
    <t>849 - tie</t>
  </si>
  <si>
    <t>853 - tie</t>
  </si>
  <si>
    <t>856 - tie</t>
  </si>
  <si>
    <t>859 - tie</t>
  </si>
  <si>
    <t>Culinary Institute of America (CIA) - Hyde Park, NY</t>
  </si>
  <si>
    <t>American Intercontinental University (AIU)</t>
  </si>
  <si>
    <t>863 - tie</t>
  </si>
  <si>
    <t>Clark Atlanta University (CAU)</t>
  </si>
  <si>
    <t>868 - tie</t>
  </si>
  <si>
    <t>872 - tie</t>
  </si>
  <si>
    <t>875 - tie</t>
  </si>
  <si>
    <t>Berry College</t>
  </si>
  <si>
    <t>877 - tie</t>
  </si>
  <si>
    <t>Huntingdon College</t>
  </si>
  <si>
    <t>879 - tie</t>
  </si>
  <si>
    <t>882 - tie</t>
  </si>
  <si>
    <t>885 - tie</t>
  </si>
  <si>
    <t>887 - tie</t>
  </si>
  <si>
    <t>891 - tie</t>
  </si>
  <si>
    <t>University of Phoenix - Grand Rapids, MI</t>
  </si>
  <si>
    <t>Evangel University</t>
  </si>
  <si>
    <t>895 - tie</t>
  </si>
  <si>
    <t>898 - tie</t>
  </si>
  <si>
    <t>901 - tie</t>
  </si>
  <si>
    <t>DeVry University - Charlotte, NC</t>
  </si>
  <si>
    <t>905 - tie</t>
  </si>
  <si>
    <t>908 - tie</t>
  </si>
  <si>
    <t>910 - tie</t>
  </si>
  <si>
    <t>913 - tie</t>
  </si>
  <si>
    <t>Wilmington University</t>
  </si>
  <si>
    <t>915 - tie</t>
  </si>
  <si>
    <t>University of Phoenix - Temple Terrace, FL</t>
  </si>
  <si>
    <t>922 - tie</t>
  </si>
  <si>
    <t>927 - tie</t>
  </si>
  <si>
    <t>929 - tie</t>
  </si>
  <si>
    <t>931 - tie</t>
  </si>
  <si>
    <t>University of Michigan - Flint Campus</t>
  </si>
  <si>
    <t>University of Phoenix - Austin, TX</t>
  </si>
  <si>
    <t>University of Phoenix - Savannah, GA</t>
  </si>
  <si>
    <t>937 - tie</t>
  </si>
  <si>
    <t>939 - tie</t>
  </si>
  <si>
    <t>University of South Carolina - Upstate Campus</t>
  </si>
  <si>
    <t>941 - tie</t>
  </si>
  <si>
    <t>944 - tie</t>
  </si>
  <si>
    <t>Colorado Technical University - Online</t>
  </si>
  <si>
    <t>947 - tie</t>
  </si>
  <si>
    <t>University of Maine at Augusta (UMA)</t>
  </si>
  <si>
    <t>949 - tie</t>
  </si>
  <si>
    <t>953 - tie</t>
  </si>
  <si>
    <t>William Penn University</t>
  </si>
  <si>
    <t>955 - tie</t>
  </si>
  <si>
    <t>University of Phoenix - Saint Louis Park, MN</t>
  </si>
  <si>
    <t>957 - tie</t>
  </si>
  <si>
    <t>959 - tie</t>
  </si>
  <si>
    <t>University of Phoenix - Louisville, KY</t>
  </si>
  <si>
    <t>962 - tie</t>
  </si>
  <si>
    <t>965 - tie</t>
  </si>
  <si>
    <t>969 - tie</t>
  </si>
  <si>
    <t>976 - tie</t>
  </si>
  <si>
    <t>979 - tie</t>
  </si>
  <si>
    <t>Heidelberg University</t>
  </si>
  <si>
    <t>983 - tie</t>
  </si>
  <si>
    <t>985 - tie</t>
  </si>
  <si>
    <t>Berkeley College - Woodland Park, NJ</t>
  </si>
  <si>
    <t>North Central University</t>
  </si>
  <si>
    <t>993 - tie</t>
  </si>
  <si>
    <t>College of the Ozarks</t>
  </si>
  <si>
    <t>DeVry University - Miramar, FL</t>
  </si>
  <si>
    <t>Sullivan University</t>
  </si>
  <si>
    <t>1002 - tie</t>
  </si>
  <si>
    <t>DeVry University - Edina, MN</t>
  </si>
  <si>
    <t>Ashford University</t>
  </si>
  <si>
    <t>University of Phoenix - Chattanooga, TN</t>
  </si>
  <si>
    <t>Coker College</t>
  </si>
  <si>
    <t>Miami Dade College (MDC)</t>
  </si>
  <si>
    <t>University of Phoenix - Birmingham, AL</t>
  </si>
  <si>
    <t>University of Phoenix - Omaha, NE</t>
  </si>
  <si>
    <t>Bethel University - McKenzie, TN</t>
  </si>
  <si>
    <t>University of Phoenix - Raleigh, NC</t>
  </si>
  <si>
    <t>Starting Salary Mid-Career Salary</t>
  </si>
  <si>
    <t>The Citadel - Military College of South Carolina</t>
  </si>
  <si>
    <t>United States Air Force Academy (USAFA)</t>
  </si>
  <si>
    <t>United States Military Academy (USMA) at West Point</t>
  </si>
  <si>
    <t>United States Naval Academy (USNA) at Annapolis</t>
  </si>
  <si>
    <t>Vassar College - Poughkeepsie, NY</t>
  </si>
  <si>
    <t>Virginia Military Institute (VMI)</t>
  </si>
  <si>
    <t>Let's assume the average for this school</t>
  </si>
  <si>
    <t>I will not be applying for grants or financial aid</t>
  </si>
  <si>
    <t>Use a number that I will enter Below</t>
  </si>
  <si>
    <t>Yr1</t>
  </si>
  <si>
    <t>Benefit</t>
  </si>
  <si>
    <t>Cume</t>
  </si>
  <si>
    <t>School Cost</t>
  </si>
  <si>
    <t>Opportunity Cost</t>
  </si>
  <si>
    <t>Yr2</t>
  </si>
  <si>
    <t>Yr3</t>
  </si>
  <si>
    <t>Yr4</t>
  </si>
  <si>
    <t>Yr5</t>
  </si>
  <si>
    <t>Yr6</t>
  </si>
  <si>
    <t>Yr7</t>
  </si>
  <si>
    <t>Yr8</t>
  </si>
  <si>
    <t>Yr9</t>
  </si>
  <si>
    <t>Yr10</t>
  </si>
  <si>
    <t>Yr11</t>
  </si>
  <si>
    <t>Yr12</t>
  </si>
  <si>
    <t>Yr13</t>
  </si>
  <si>
    <t>Salary</t>
  </si>
  <si>
    <t>Yr14</t>
  </si>
  <si>
    <t>Yr15</t>
  </si>
  <si>
    <t>Yr16</t>
  </si>
  <si>
    <t>Yr17</t>
  </si>
  <si>
    <t>Yr18</t>
  </si>
  <si>
    <t>Yr19</t>
  </si>
  <si>
    <t>Yr20</t>
  </si>
  <si>
    <t>Yr21</t>
  </si>
  <si>
    <t>Yr22</t>
  </si>
  <si>
    <t>Yr23</t>
  </si>
  <si>
    <t>Yr24</t>
  </si>
  <si>
    <t>Yr25</t>
  </si>
  <si>
    <t>Yr26</t>
  </si>
  <si>
    <t>Yr27</t>
  </si>
  <si>
    <t>Yr28</t>
  </si>
  <si>
    <t>Yr29</t>
  </si>
  <si>
    <t>Yr30</t>
  </si>
  <si>
    <t>Payback Time</t>
  </si>
  <si>
    <t>Average Annual Salary for 25-34 year old with High School Diploma</t>
  </si>
  <si>
    <t xml:space="preserve">Return  </t>
  </si>
  <si>
    <t>password = bcsim</t>
  </si>
  <si>
    <t>Tips</t>
  </si>
  <si>
    <t>Your information</t>
  </si>
  <si>
    <t>Select Financial Aid Category that applies to you</t>
  </si>
  <si>
    <t>Given</t>
  </si>
  <si>
    <t>Calculated</t>
  </si>
  <si>
    <t>Select or Enter the Data Where Indicated</t>
  </si>
  <si>
    <t>Average Starting Salary/Average Mid-Year Salary the major you selected</t>
  </si>
  <si>
    <r>
      <t>ANNUAL ROI</t>
    </r>
    <r>
      <rPr>
        <b/>
        <sz val="8"/>
        <rFont val="Verdana"/>
        <family val="2"/>
      </rPr>
      <t> (?)</t>
    </r>
  </si>
  <si>
    <r>
      <t>30 YEAR ROI WITH AID</t>
    </r>
    <r>
      <rPr>
        <b/>
        <sz val="8"/>
        <rFont val="Verdana"/>
        <family val="2"/>
      </rPr>
      <t> (?)</t>
    </r>
  </si>
  <si>
    <r>
      <t>ANNUAL ROI WITH AID</t>
    </r>
    <r>
      <rPr>
        <b/>
        <sz val="8"/>
        <rFont val="Verdana"/>
        <family val="2"/>
      </rPr>
      <t>(?)</t>
    </r>
  </si>
  <si>
    <t>Mid-career growth from Starting</t>
  </si>
  <si>
    <t>Rank</t>
  </si>
  <si>
    <t>?</t>
  </si>
  <si>
    <t>CostPercentile</t>
  </si>
  <si>
    <t>Amount needed to borrow</t>
  </si>
  <si>
    <t>Loan Amount</t>
  </si>
  <si>
    <t>Term (years)</t>
  </si>
  <si>
    <t xml:space="preserve"> Subsidized Federal Student Loan</t>
  </si>
  <si>
    <t>Interest Rate (per year)</t>
  </si>
  <si>
    <t>Payment (per month)</t>
  </si>
  <si>
    <t>Repayment Grace Period (months)</t>
  </si>
  <si>
    <t>Age</t>
  </si>
  <si>
    <t>Year</t>
  </si>
  <si>
    <t>Period</t>
  </si>
  <si>
    <t>Starting Balance</t>
  </si>
  <si>
    <t>Payment</t>
  </si>
  <si>
    <t>Interest</t>
  </si>
  <si>
    <t>Principle Reduction</t>
  </si>
  <si>
    <t>Additional Pmts</t>
  </si>
  <si>
    <t>Ending Balance</t>
  </si>
  <si>
    <t>Cumulative Interest</t>
  </si>
  <si>
    <t>Cumulative Principle Pmt</t>
  </si>
  <si>
    <t>Cumulative Total Payments</t>
  </si>
  <si>
    <r>
      <t xml:space="preserve">Enter amount of </t>
    </r>
    <r>
      <rPr>
        <b/>
        <sz val="10"/>
        <rFont val="Arial"/>
        <family val="2"/>
      </rPr>
      <t>financial aid</t>
    </r>
    <r>
      <rPr>
        <sz val="10"/>
        <rFont val="Arial"/>
        <family val="2"/>
      </rPr>
      <t xml:space="preserve"> from college</t>
    </r>
  </si>
  <si>
    <r>
      <t xml:space="preserve">Enter amount of </t>
    </r>
    <r>
      <rPr>
        <b/>
        <sz val="10"/>
        <rFont val="Arial"/>
        <family val="2"/>
      </rPr>
      <t>scholarships</t>
    </r>
    <r>
      <rPr>
        <sz val="10"/>
        <rFont val="Arial"/>
        <family val="2"/>
      </rPr>
      <t xml:space="preserve"> received</t>
    </r>
  </si>
  <si>
    <r>
      <t xml:space="preserve">Enter amount received from </t>
    </r>
    <r>
      <rPr>
        <b/>
        <sz val="10"/>
        <rFont val="Arial"/>
        <family val="2"/>
      </rPr>
      <t>Grants</t>
    </r>
  </si>
  <si>
    <r>
      <t xml:space="preserve">Enter </t>
    </r>
    <r>
      <rPr>
        <b/>
        <sz val="10"/>
        <rFont val="Arial"/>
        <family val="2"/>
      </rPr>
      <t>amount you will save</t>
    </r>
    <r>
      <rPr>
        <sz val="10"/>
        <rFont val="Arial"/>
        <family val="2"/>
      </rPr>
      <t xml:space="preserve"> for college</t>
    </r>
  </si>
  <si>
    <r>
      <t xml:space="preserve">Enter amount </t>
    </r>
    <r>
      <rPr>
        <b/>
        <sz val="10"/>
        <rFont val="Arial"/>
        <family val="2"/>
      </rPr>
      <t>parents</t>
    </r>
    <r>
      <rPr>
        <sz val="10"/>
        <rFont val="Arial"/>
        <family val="2"/>
      </rPr>
      <t xml:space="preserve"> will assist</t>
    </r>
  </si>
  <si>
    <r>
      <t xml:space="preserve">Enter amount earned from </t>
    </r>
    <r>
      <rPr>
        <b/>
        <sz val="10"/>
        <rFont val="Arial"/>
        <family val="2"/>
      </rPr>
      <t>part time work</t>
    </r>
    <r>
      <rPr>
        <sz val="10"/>
        <rFont val="Arial"/>
        <family val="2"/>
      </rPr>
      <t xml:space="preserve"> while at college (total for all years)</t>
    </r>
  </si>
  <si>
    <r>
      <t>Student Loan from a Bank (</t>
    </r>
    <r>
      <rPr>
        <i/>
        <sz val="20"/>
        <rFont val="Arial"/>
        <family val="2"/>
      </rPr>
      <t>Private Loan</t>
    </r>
    <r>
      <rPr>
        <sz val="20"/>
        <rFont val="Arial"/>
        <family val="2"/>
      </rPr>
      <t>)</t>
    </r>
  </si>
  <si>
    <t xml:space="preserve">Note: this calculator assumes that INTEREST DOES ACCRUE during grace period.  </t>
  </si>
  <si>
    <t>Change the grace period to 0 if your loan doesn't accrue interest during the grace period and</t>
  </si>
  <si>
    <t>just note that your payments start X months after graduation.</t>
  </si>
  <si>
    <t>Major: Undecided</t>
  </si>
  <si>
    <t>Select a major from the drop down box or leave 'Undecided' if unsure</t>
  </si>
  <si>
    <t>Salary data from a Major is a better indicator of future salary, so this calculator will override the school salary whenever a major is entered</t>
  </si>
  <si>
    <t>Pick a City: Undecided</t>
  </si>
  <si>
    <t>Select a School: Required</t>
  </si>
  <si>
    <t>Average Salary for ROI Calculation</t>
  </si>
  <si>
    <t>Average Financial Aid awarded at this school</t>
  </si>
  <si>
    <t>Grants and Financial Aid Total</t>
  </si>
  <si>
    <t>Enter Financial Aid I will Receive</t>
  </si>
  <si>
    <r>
      <t xml:space="preserve">Enter </t>
    </r>
    <r>
      <rPr>
        <b/>
        <sz val="10"/>
        <rFont val="Arial"/>
        <family val="2"/>
      </rPr>
      <t>4-year Cost of College</t>
    </r>
    <r>
      <rPr>
        <sz val="10"/>
        <rFont val="Arial"/>
        <family val="2"/>
      </rPr>
      <t xml:space="preserve"> (Tuition, room &amp; board, books &amp; fees) for all years</t>
    </r>
  </si>
  <si>
    <t>Cost of 4-year degree at this School:  Includes Tuition, Room &amp; Board, Books &amp; Fees</t>
  </si>
  <si>
    <t>No Data</t>
  </si>
  <si>
    <t>Starting Salary Percentile</t>
  </si>
  <si>
    <t>Starting Salary Percentile from SCHOOL Average</t>
  </si>
  <si>
    <t>Starting Salary Percentile from MAJOR Average</t>
  </si>
  <si>
    <t>30 Year Return on Investment</t>
  </si>
  <si>
    <t>this is typically zero</t>
  </si>
  <si>
    <t>this is typically 6 months</t>
  </si>
  <si>
    <t>After you calculate how much to borrow, replace the $25,000 (average loan amount) with your number</t>
  </si>
  <si>
    <t>Budget Challenge Pit Stop:  Paying For College - Understanding Options and Planning</t>
  </si>
  <si>
    <t>Budget Challenge Pit Stop:  Payback Period and 30 Year ROI Calculator for Colleges</t>
  </si>
  <si>
    <t>School cost</t>
  </si>
  <si>
    <t>Calculations are intended for demonstration purposes and are not intended to be used to make college or career choices.</t>
  </si>
  <si>
    <t>Salary projections are based in historical data and do not reflect any one person and cannot be used to predict salary for any one person.</t>
  </si>
  <si>
    <r>
      <rPr>
        <i/>
        <sz val="18"/>
        <color rgb="FF0070C0"/>
        <rFont val="Calibri"/>
        <family val="2"/>
        <scheme val="minor"/>
      </rPr>
      <t>Note:</t>
    </r>
    <r>
      <rPr>
        <i/>
        <sz val="14"/>
        <color rgb="FF0070C0"/>
        <rFont val="Calibri"/>
        <family val="2"/>
        <scheme val="minor"/>
      </rPr>
      <t xml:space="preserve"> All salary and cost information are approximations from 2012.  For up-to-date tuition expenses please contact the school in question. </t>
    </r>
  </si>
  <si>
    <t>Average Starting Salary &amp; Average Mid-Career Salary</t>
  </si>
  <si>
    <t>What is mid-career salary?  A: it is the expected salary in a career after about 10 years.</t>
  </si>
  <si>
    <t>Years Before College Investment Pays for Itself</t>
  </si>
  <si>
    <t>Your age at start of loan</t>
  </si>
  <si>
    <t>TX- Abilene Christian University</t>
  </si>
  <si>
    <t>CA- Academy of Art University</t>
  </si>
  <si>
    <t>CO- Adams State College(In-State)</t>
  </si>
  <si>
    <t>CO- Adams State College(Out-of-State)</t>
  </si>
  <si>
    <t>AL- Alabama A&amp;M University (AAMU)(In-State)</t>
  </si>
  <si>
    <t>AL- Alabama A&amp;M University (AAMU)(Out-of-State)</t>
  </si>
  <si>
    <t>AL- Alabama State University (ASU)(In-State)</t>
  </si>
  <si>
    <t>AL- Alabama State University (ASU)(Out-of-State)</t>
  </si>
  <si>
    <t>NY- Alfred University</t>
  </si>
  <si>
    <t>PA- Allegheny College - Meadville, PA</t>
  </si>
  <si>
    <t>WI- Alverno College</t>
  </si>
  <si>
    <t>DC- American University - Washington D.C.</t>
  </si>
  <si>
    <t>MA- Amherst College</t>
  </si>
  <si>
    <t>IN- Anderson University - Anderson, IN</t>
  </si>
  <si>
    <t>MI- Andrews University</t>
  </si>
  <si>
    <t>TX- Angelo State University(In-State)</t>
  </si>
  <si>
    <t>TX- Angelo State University(Out-of-State)</t>
  </si>
  <si>
    <t>NC- Appalachian State University(In-State)</t>
  </si>
  <si>
    <t>NC- Appalachian State University(Out-of-State)</t>
  </si>
  <si>
    <t>PA- Arcadia University</t>
  </si>
  <si>
    <t>AZ- Arizona State University (ASU)(In-State)</t>
  </si>
  <si>
    <t>AZ- Arizona State University (ASU)(Out-of-State)</t>
  </si>
  <si>
    <t>AR- Arkansas State University (ASU)(In-State)</t>
  </si>
  <si>
    <t>AR- Arkansas State University (ASU)(Out-of-State)</t>
  </si>
  <si>
    <t>GA- Armstrong Atlantic State University (AASU)(In-State)</t>
  </si>
  <si>
    <t>GA- Armstrong Atlantic State University (AASU)(Out-of-State)</t>
  </si>
  <si>
    <t>OH- Ashland University</t>
  </si>
  <si>
    <t>MA- Assumption College - Worcester, MA</t>
  </si>
  <si>
    <t>AL- Auburn University - Montgomery(In-State)</t>
  </si>
  <si>
    <t>AL- Auburn University - Montgomery(Out-of-State)</t>
  </si>
  <si>
    <t>AL- Auburn University(In-State)</t>
  </si>
  <si>
    <t>AL- Auburn University(Out-of-State)</t>
  </si>
  <si>
    <t>MN- Augsburg College</t>
  </si>
  <si>
    <t>IL- Augustana College - Rock Island, IL</t>
  </si>
  <si>
    <t>SD- Augustana College - Sioux Falls, SD</t>
  </si>
  <si>
    <t>IL- Aurora University</t>
  </si>
  <si>
    <t>VA- Averett University</t>
  </si>
  <si>
    <t>MO- Avila University</t>
  </si>
  <si>
    <t>MA- Babson College</t>
  </si>
  <si>
    <t>KS- Baker University</t>
  </si>
  <si>
    <t>OH- Baldwin-Wallace College</t>
  </si>
  <si>
    <t>IN- Ball State University (BSU)(In-State)</t>
  </si>
  <si>
    <t>IN- Ball State University (BSU)(Out-of-State)</t>
  </si>
  <si>
    <t>NY- Bard College</t>
  </si>
  <si>
    <t>NY- Barnard College - Columbia University</t>
  </si>
  <si>
    <t>FL- Barry University</t>
  </si>
  <si>
    <t>NC- Barton College</t>
  </si>
  <si>
    <t>TX- Baylor University</t>
  </si>
  <si>
    <t>TN- Belmont University</t>
  </si>
  <si>
    <t>MN- Bemidji State University (BSU)(In-State)</t>
  </si>
  <si>
    <t>MN- Bemidji State University (BSU)(Out-of-State)</t>
  </si>
  <si>
    <t>MA- Bentley University</t>
  </si>
  <si>
    <t>MN- Bethel University - Saint Paul, MN</t>
  </si>
  <si>
    <t>FL- Bethune Cookman University</t>
  </si>
  <si>
    <t>CA- Biola University</t>
  </si>
  <si>
    <t>AL- Birmingham Southern College</t>
  </si>
  <si>
    <t>SD- Black Hills State University(In-State)</t>
  </si>
  <si>
    <t>SD- Black Hills State University(Out-of-State)</t>
  </si>
  <si>
    <t>PA- Bloomsburg University of Pennsylvania(In-State)</t>
  </si>
  <si>
    <t>PA- Bloomsburg University of Pennsylvania(Out-of-State)</t>
  </si>
  <si>
    <t>OH- Bluffton University</t>
  </si>
  <si>
    <t>SC- Bob Jones University</t>
  </si>
  <si>
    <t>ID- Boise State University (BSU)(In-State)</t>
  </si>
  <si>
    <t>ID- Boise State University (BSU)(Out-of-State)</t>
  </si>
  <si>
    <t>MA- Boston College</t>
  </si>
  <si>
    <t>MA- Boston University</t>
  </si>
  <si>
    <t>MD- Bowie State University (BSU)(In-State)</t>
  </si>
  <si>
    <t>MD- Bowie State University (BSU)(Out-of-State)</t>
  </si>
  <si>
    <t>OH- Bowling Green State University - Bowling Green, OH(In-State)</t>
  </si>
  <si>
    <t>OH- Bowling Green State University - Bowling Green, OH(Out-of-State)</t>
  </si>
  <si>
    <t>IL- Bradley University</t>
  </si>
  <si>
    <t>MA- Brandeis University</t>
  </si>
  <si>
    <t>GA- Brenau University</t>
  </si>
  <si>
    <t>MA- Bridgewater State College(In-State)</t>
  </si>
  <si>
    <t>MA- Bridgewater State College(Out-of-State)</t>
  </si>
  <si>
    <t>UT- Brigham Young University (BYU)</t>
  </si>
  <si>
    <t>RI- Brown University</t>
  </si>
  <si>
    <t>RI- Bryant University</t>
  </si>
  <si>
    <t>PA- Bucknell University</t>
  </si>
  <si>
    <t>IA- Buena Vista University</t>
  </si>
  <si>
    <t>IN- Butler University</t>
  </si>
  <si>
    <t>PA- Cabrini College</t>
  </si>
  <si>
    <t>CA- California Institute of Technology (Caltech)</t>
  </si>
  <si>
    <t>CA- California Lutheran University (CLU)</t>
  </si>
  <si>
    <t>CA- California Polytechnic State University (CalPoly) - San Luis Obispo(In-State)</t>
  </si>
  <si>
    <t>CA- California Polytechnic State University (CalPoly) - San Luis Obispo(Out-of-State)</t>
  </si>
  <si>
    <t>CA- California State Polytechnic University - Pomona(In-State)</t>
  </si>
  <si>
    <t>CA- California State Polytechnic University - Pomona(Out-of-State)</t>
  </si>
  <si>
    <t>CA- California State University - Bakersfield (CSUB)(In-State)</t>
  </si>
  <si>
    <t>CA- California State University - Bakersfield (CSUB)(Out-of-State)</t>
  </si>
  <si>
    <t>CA- California State University - Chico(In-State)</t>
  </si>
  <si>
    <t>CA- California State University - Chico(Out-of-State)</t>
  </si>
  <si>
    <t>CA- California State University - Dominguez Hills (CSUDH)(In-State)</t>
  </si>
  <si>
    <t>CA- California State University - Dominguez Hills (CSUDH)(Out-of-State)</t>
  </si>
  <si>
    <t>CA- California State University - East Bay (CSUEB)(In-State)</t>
  </si>
  <si>
    <t>CA- California State University - East Bay (CSUEB)(Out-of-State)</t>
  </si>
  <si>
    <t>CA- California State University - Fresno (Fresno State)(In-State)</t>
  </si>
  <si>
    <t>CA- California State University - Fresno (Fresno State)(Out-of-State)</t>
  </si>
  <si>
    <t>CA- California State University - Fullerton (CSUF)(In-State)</t>
  </si>
  <si>
    <t>CA- California State University - Fullerton (CSUF)(Out-of-State)</t>
  </si>
  <si>
    <t>CA- California State University - Long Beach (CSULB)(In-State)</t>
  </si>
  <si>
    <t>CA- California State University - Long Beach (CSULB)(Out-of-State)</t>
  </si>
  <si>
    <t>CA- California State University - Los Angeles (CSULA)(In-State)</t>
  </si>
  <si>
    <t>CA- California State University - Los Angeles (CSULA)(Out-of-State)</t>
  </si>
  <si>
    <t>CA- California State University - Northridge (CSUN)(In-State)</t>
  </si>
  <si>
    <t>CA- California State University - Northridge (CSUN)(Out-of-State)</t>
  </si>
  <si>
    <t>CA- California State University - Sacramento (CSUS)(In-State)</t>
  </si>
  <si>
    <t>CA- California State University - Sacramento (CSUS)(Out-of-State)</t>
  </si>
  <si>
    <t>CA- California State University - San Bernardino (CSUSB)(In-State)</t>
  </si>
  <si>
    <t>CA- California State University - San Bernardino (CSUSB)(Out-of-State)</t>
  </si>
  <si>
    <t>CA- California State University - Stanislaus(In-State)</t>
  </si>
  <si>
    <t>CA- California State University - Stanislaus(Out-of-State)</t>
  </si>
  <si>
    <t>PA- California University of Pennsylvania (Cal U)(In-State)</t>
  </si>
  <si>
    <t>PA- California University of Pennsylvania (Cal U)(Out-of-State)</t>
  </si>
  <si>
    <t>MI- Calvin College</t>
  </si>
  <si>
    <t>OK- Cameron University - Lawton, OK(In-State)</t>
  </si>
  <si>
    <t>OK- Cameron University - Lawton, OK(Out-of-State)</t>
  </si>
  <si>
    <t>NC- Campbell University</t>
  </si>
  <si>
    <t>NY- Canisius College</t>
  </si>
  <si>
    <t>OH- Capital University</t>
  </si>
  <si>
    <t>WI- Cardinal Stritch University</t>
  </si>
  <si>
    <t>MN- Carleton College</t>
  </si>
  <si>
    <t>PA- Carnegie Mellon University (CMU)</t>
  </si>
  <si>
    <t>MT- Carroll College - Helena, MT</t>
  </si>
  <si>
    <t>WI- Carthage College</t>
  </si>
  <si>
    <t>OH- Case Western Reserve University</t>
  </si>
  <si>
    <t>DC- Catholic University of America</t>
  </si>
  <si>
    <t>OH- Cedarville University</t>
  </si>
  <si>
    <t>NJ- Centenary College</t>
  </si>
  <si>
    <t>CT- Central Connecticut State University(In-State)</t>
  </si>
  <si>
    <t>CT- Central Connecticut State University(Out-of-State)</t>
  </si>
  <si>
    <t>MI- Central Michigan University(In-State)</t>
  </si>
  <si>
    <t>MI- Central Michigan University(Out-of-State)</t>
  </si>
  <si>
    <t>WA- Central Washington University (CWU)(In-State)</t>
  </si>
  <si>
    <t>WA- Central Washington University (CWU)(Out-of-State)</t>
  </si>
  <si>
    <t>NE- Chadron State College(In-State)</t>
  </si>
  <si>
    <t>NE- Chadron State College(Out-of-State)</t>
  </si>
  <si>
    <t>CA- Chapman University</t>
  </si>
  <si>
    <t>SC- Charleston Southern University (CSU)</t>
  </si>
  <si>
    <t>IL- Chicago State University (CSU)(In-State)</t>
  </si>
  <si>
    <t>IL- Chicago State University (CSU)(Out-of-State)</t>
  </si>
  <si>
    <t>VA- Christopher Newport University(In-State)</t>
  </si>
  <si>
    <t>VA- Christopher Newport University(Out-of-State)</t>
  </si>
  <si>
    <t>PA- Clarion University of Pennsylvania(In-State)</t>
  </si>
  <si>
    <t>PA- Clarion University of Pennsylvania(Out-of-State)</t>
  </si>
  <si>
    <t>MA- Clark University - Worcester, MA</t>
  </si>
  <si>
    <t>NY- Clarkson University - Potsdam, NY</t>
  </si>
  <si>
    <t>GA- Clayton State University(In-State)</t>
  </si>
  <si>
    <t>GA- Clayton State University(Out-of-State)</t>
  </si>
  <si>
    <t>SC- Clemson University(In-State)</t>
  </si>
  <si>
    <t>SC- Clemson University(Out-of-State)</t>
  </si>
  <si>
    <t>OH- Cleveland State University(In-State)</t>
  </si>
  <si>
    <t>OH- Cleveland State University(Out-of-State)</t>
  </si>
  <si>
    <t>SC- Coastal Carolina University(In-State)</t>
  </si>
  <si>
    <t>SC- Coastal Carolina University(Out-of-State)</t>
  </si>
  <si>
    <t>IA- Coe College</t>
  </si>
  <si>
    <t>NY- Colgate University</t>
  </si>
  <si>
    <t>SC- College of Charleston(In-State)</t>
  </si>
  <si>
    <t>SC- College of Charleston(Out-of-State)</t>
  </si>
  <si>
    <t>OH- College of Mount St. Joseph</t>
  </si>
  <si>
    <t>MA- College of the Holy Cross</t>
  </si>
  <si>
    <t>CO- Colorado Christian University</t>
  </si>
  <si>
    <t>CO- Colorado College (CC)</t>
  </si>
  <si>
    <t>CO- Colorado School of Mines(In-State)</t>
  </si>
  <si>
    <t>CO- Colorado School of Mines(Out-of-State)</t>
  </si>
  <si>
    <t>CO- Colorado State University (CSU)(In-State)</t>
  </si>
  <si>
    <t>CO- Colorado State University (CSU)(Out-of-State)</t>
  </si>
  <si>
    <t>IL- Columbia College - Chicago, IL</t>
  </si>
  <si>
    <t>MO- Columbia College - Columbia, MO</t>
  </si>
  <si>
    <t>NY- Columbia University</t>
  </si>
  <si>
    <t>OH- Columbus College of Art And Design</t>
  </si>
  <si>
    <t>GA- Columbus State University(In-State)</t>
  </si>
  <si>
    <t>GA- Columbus State University(Out-of-State)</t>
  </si>
  <si>
    <t>WV- Concord University(In-State)</t>
  </si>
  <si>
    <t>WV- Concord University(Out-of-State)</t>
  </si>
  <si>
    <t>MN- Concordia College - Moorhead, MN</t>
  </si>
  <si>
    <t>WI- Concordia University - Mequon, WI</t>
  </si>
  <si>
    <t>MN- Concordia University - Saint Paul, MN</t>
  </si>
  <si>
    <t>IA- Cornell College - Mount Vernon, IA</t>
  </si>
  <si>
    <t>NY- Cornell University - Ithaca, NY</t>
  </si>
  <si>
    <t>NE- Creighton University</t>
  </si>
  <si>
    <t>NY- CUNY - Bernard M Baruch College(In-State)</t>
  </si>
  <si>
    <t>NY- CUNY - Bernard M Baruch College(Out-of-State)</t>
  </si>
  <si>
    <t>NY- CUNY - Hunter College(In-State)</t>
  </si>
  <si>
    <t>NY- CUNY - Hunter College(Out-of-State)</t>
  </si>
  <si>
    <t>NY- CUNY - Queens College(In-State)</t>
  </si>
  <si>
    <t>NY- CUNY - Queens College(Out-of-State)</t>
  </si>
  <si>
    <t>MA- Curry College</t>
  </si>
  <si>
    <t>NY- Daemen College</t>
  </si>
  <si>
    <t>TX- Dallas Baptist University</t>
  </si>
  <si>
    <t>NH- Dartmouth College</t>
  </si>
  <si>
    <t>MI- Davenport University</t>
  </si>
  <si>
    <t>DE- Delaware State University(In-State)</t>
  </si>
  <si>
    <t>DE- Delaware State University(Out-of-State)</t>
  </si>
  <si>
    <t>PA- Delaware Valley College</t>
  </si>
  <si>
    <t>MS- Delta State University(In-State)</t>
  </si>
  <si>
    <t>MS- Delta State University(Out-of-State)</t>
  </si>
  <si>
    <t>OH- Denison University</t>
  </si>
  <si>
    <t>IL- DePaul University</t>
  </si>
  <si>
    <t>IN- DePauw University</t>
  </si>
  <si>
    <t>PA- DeSales University</t>
  </si>
  <si>
    <t>CA- Dominican University of California</t>
  </si>
  <si>
    <t>IA- Dordt College</t>
  </si>
  <si>
    <t>NY- Dowling College</t>
  </si>
  <si>
    <t>IA- Drake University</t>
  </si>
  <si>
    <t>PA- Drexel University</t>
  </si>
  <si>
    <t>MO- Drury University</t>
  </si>
  <si>
    <t>NC- Duke University</t>
  </si>
  <si>
    <t>PA- Duquesne University</t>
  </si>
  <si>
    <t>NC- East Carolina University (ECU)(In-State)</t>
  </si>
  <si>
    <t>NC- East Carolina University (ECU)(Out-of-State)</t>
  </si>
  <si>
    <t>OK- East Central University - Ada, OK(In-State)</t>
  </si>
  <si>
    <t>OK- East Central University - Ada, OK(Out-of-State)</t>
  </si>
  <si>
    <t>PA- East Stroudsburg University (ESU)(In-State)</t>
  </si>
  <si>
    <t>PA- East Stroudsburg University (ESU)(Out-of-State)</t>
  </si>
  <si>
    <t>TN- East Tennessee State University (ETSU)(In-State)</t>
  </si>
  <si>
    <t>TN- East Tennessee State University (ETSU)(Out-of-State)</t>
  </si>
  <si>
    <t>CT- Eastern Connecticut State University(In-State)</t>
  </si>
  <si>
    <t>CT- Eastern Connecticut State University(Out-of-State)</t>
  </si>
  <si>
    <t>IL- Eastern Illinois University(In-State)</t>
  </si>
  <si>
    <t>IL- Eastern Illinois University(Out-of-State)</t>
  </si>
  <si>
    <t>KY- Eastern Kentucky University(In-State)</t>
  </si>
  <si>
    <t>KY- Eastern Kentucky University(Out-of-State)</t>
  </si>
  <si>
    <t>MI- Eastern Michigan University(In-State)</t>
  </si>
  <si>
    <t>MI- Eastern Michigan University(Out-of-State)</t>
  </si>
  <si>
    <t>NM- Eastern New Mexico University - Main Campus(In-State)</t>
  </si>
  <si>
    <t>NM- Eastern New Mexico University - Main Campus(Out-of-State)</t>
  </si>
  <si>
    <t>PA- Eastern University</t>
  </si>
  <si>
    <t>WA- Eastern Washington University(In-State)</t>
  </si>
  <si>
    <t>WA- Eastern Washington University(Out-of-State)</t>
  </si>
  <si>
    <t>FL- Eckerd College</t>
  </si>
  <si>
    <t>PA- Edinboro University of Pennsylvania(In-State)</t>
  </si>
  <si>
    <t>PA- Edinboro University of Pennsylvania(Out-of-State)</t>
  </si>
  <si>
    <t>NC- Elizabeth City State University (ECSU)(In-State)</t>
  </si>
  <si>
    <t>NC- Elizabeth City State University (ECSU)(Out-of-State)</t>
  </si>
  <si>
    <t>PA- Elizabethtown College</t>
  </si>
  <si>
    <t>IL- Elmhurst College</t>
  </si>
  <si>
    <t>NC- Elon University</t>
  </si>
  <si>
    <t>FL- Embry-Riddle Aeronautical University (ERAU) - Daytona Beach, FL</t>
  </si>
  <si>
    <t>AZ- Embry-Riddle Aeronautical University (ERAU) - Prescott, AZ</t>
  </si>
  <si>
    <t>MA- Emerson College</t>
  </si>
  <si>
    <t>GA- Emory University</t>
  </si>
  <si>
    <t>KS- Emporia State University(In-State)</t>
  </si>
  <si>
    <t>KS- Emporia State University(Out-of-State)</t>
  </si>
  <si>
    <t>WA- Evergreen State College(In-State)</t>
  </si>
  <si>
    <t>WA- Evergreen State College(Out-of-State)</t>
  </si>
  <si>
    <t>CT- Fairfield University</t>
  </si>
  <si>
    <t>NJ- Fairleigh Dickinson University (FDU) - Madison, NJ</t>
  </si>
  <si>
    <t>WV- Fairmont State University(In-State)</t>
  </si>
  <si>
    <t>WV- Fairmont State University(Out-of-State)</t>
  </si>
  <si>
    <t>NY- Farmingdale State College(In-State)</t>
  </si>
  <si>
    <t>NY- Farmingdale State College(Out-of-State)</t>
  </si>
  <si>
    <t>AL- Faulkner University</t>
  </si>
  <si>
    <t>NC- Fayetteville State University(In-State)</t>
  </si>
  <si>
    <t>NC- Fayetteville State University(Out-of-State)</t>
  </si>
  <si>
    <t>MI- Ferris State University(In-State)</t>
  </si>
  <si>
    <t>MI- Ferris State University(Out-of-State)</t>
  </si>
  <si>
    <t>MA- Fitchburg State College(In-State)</t>
  </si>
  <si>
    <t>MA- Fitchburg State College(Out-of-State)</t>
  </si>
  <si>
    <t>FL- Florida Agricultural and Mechanical (A&amp;M) University (FAMU)(In-State)</t>
  </si>
  <si>
    <t>FL- Florida Agricultural and Mechanical (A&amp;M) University (FAMU)(Out-of-State)</t>
  </si>
  <si>
    <t>FL- Florida Atlantic University (FAU)(In-State)</t>
  </si>
  <si>
    <t>FL- Florida Atlantic University (FAU)(Out-of-State)</t>
  </si>
  <si>
    <t>FL- Florida Institute of Technology (Florida Tech)</t>
  </si>
  <si>
    <t>FL- Florida International University (FIU)(In-State)</t>
  </si>
  <si>
    <t>FL- Florida International University (FIU)(Out-of-State)</t>
  </si>
  <si>
    <t>FL- Florida Southern College</t>
  </si>
  <si>
    <t>FL- Florida State University (FSU)(In-State)</t>
  </si>
  <si>
    <t>FL- Florida State University (FSU)(Out-of-State)</t>
  </si>
  <si>
    <t>NY- Fordham University</t>
  </si>
  <si>
    <t>KS- Fort Hays State University (FHSU)(In-State)</t>
  </si>
  <si>
    <t>KS- Fort Hays State University (FHSU)(Out-of-State)</t>
  </si>
  <si>
    <t>CO- Fort Lewis College(In-State)</t>
  </si>
  <si>
    <t>CO- Fort Lewis College(Out-of-State)</t>
  </si>
  <si>
    <t>MA- Framingham State University(In-State)</t>
  </si>
  <si>
    <t>MA- Framingham State University(Out-of-State)</t>
  </si>
  <si>
    <t>SC- Francis Marion University(In-State)</t>
  </si>
  <si>
    <t>SC- Francis Marion University(Out-of-State)</t>
  </si>
  <si>
    <t>NH- Franklin Pierce University</t>
  </si>
  <si>
    <t>KS- Friends University</t>
  </si>
  <si>
    <t>MD- Frostburg State University(In-State)</t>
  </si>
  <si>
    <t>MD- Frostburg State University(Out-of-State)</t>
  </si>
  <si>
    <t>PA- Gannon University</t>
  </si>
  <si>
    <t>PA- Geneva College</t>
  </si>
  <si>
    <t>VA- George Mason University(In-State)</t>
  </si>
  <si>
    <t>VA- George Mason University(Out-of-State)</t>
  </si>
  <si>
    <t>DC- George Washington University (GWU)</t>
  </si>
  <si>
    <t>DC- Georgetown University - Washington D.C.</t>
  </si>
  <si>
    <t>GA- Georgia College &amp; State University (GCSU)(In-State)</t>
  </si>
  <si>
    <t>GA- Georgia College &amp; State University (GCSU)(Out-of-State)</t>
  </si>
  <si>
    <t>GA- Georgia Institute of Technology(In-State)</t>
  </si>
  <si>
    <t>GA- Georgia Institute of Technology(Out-of-State)</t>
  </si>
  <si>
    <t>GA- Georgia Southern University(In-State)</t>
  </si>
  <si>
    <t>GA- Georgia Southern University(Out-of-State)</t>
  </si>
  <si>
    <t>GA- Georgia State University(In-State)</t>
  </si>
  <si>
    <t>GA- Georgia State University(Out-of-State)</t>
  </si>
  <si>
    <t>NJ- Georgian Court University</t>
  </si>
  <si>
    <t>WA- Gonzaga University</t>
  </si>
  <si>
    <t>LA- Grambling State University(In-State)</t>
  </si>
  <si>
    <t>LA- Grambling State University(Out-of-State)</t>
  </si>
  <si>
    <t>MI- Grand Valley State University(In-State)</t>
  </si>
  <si>
    <t>MI- Grand Valley State University(Out-of-State)</t>
  </si>
  <si>
    <t>PA- Grove City College</t>
  </si>
  <si>
    <t>NC- Guilford College</t>
  </si>
  <si>
    <t>MN- Gustavus Adolphus College</t>
  </si>
  <si>
    <t>NY- Hamilton College - Clinton, NY</t>
  </si>
  <si>
    <t>MN- Hamline University</t>
  </si>
  <si>
    <t>VA- Hampton University</t>
  </si>
  <si>
    <t>IN- Hanover College</t>
  </si>
  <si>
    <t>AR- Harding University</t>
  </si>
  <si>
    <t>MA- Harvard University</t>
  </si>
  <si>
    <t>CA- Harvey Mudd College</t>
  </si>
  <si>
    <t>HI- Hawaii Pacific University</t>
  </si>
  <si>
    <t>NC- High Point University</t>
  </si>
  <si>
    <t>NY- Hobart William Smith Colleges</t>
  </si>
  <si>
    <t>NY- Hofstra University</t>
  </si>
  <si>
    <t>MI- Hope College</t>
  </si>
  <si>
    <t>NY- Houghton College</t>
  </si>
  <si>
    <t>TX- Houston Baptist University</t>
  </si>
  <si>
    <t>DC- Howard University</t>
  </si>
  <si>
    <t>CA- Humboldt State University(In-State)</t>
  </si>
  <si>
    <t>CA- Humboldt State University(Out-of-State)</t>
  </si>
  <si>
    <t>ME- Husson University</t>
  </si>
  <si>
    <t>ID- Idaho State University (ISU)(In-State)</t>
  </si>
  <si>
    <t>ID- Idaho State University (ISU)(Out-of-State)</t>
  </si>
  <si>
    <t>IL- Illinois Institute of Technology (IIT)</t>
  </si>
  <si>
    <t>IL- Illinois State University(In-State)</t>
  </si>
  <si>
    <t>IL- Illinois State University(Out-of-State)</t>
  </si>
  <si>
    <t>IL- Illinois Wesleyan University (IWU)</t>
  </si>
  <si>
    <t>PA- Immaculata University</t>
  </si>
  <si>
    <t>IN- Indiana State University(In-State)</t>
  </si>
  <si>
    <t>IN- Indiana State University(Out-of-State)</t>
  </si>
  <si>
    <t>IN- Indiana University (IU) - Bloomington(In-State)</t>
  </si>
  <si>
    <t>IN- Indiana University (IU) - Bloomington(Out-of-State)</t>
  </si>
  <si>
    <t>IN- Indiana University (IU) - South Bend(In-State)</t>
  </si>
  <si>
    <t>IN- Indiana University (IU) - South Bend(Out-of-State)</t>
  </si>
  <si>
    <t>PA- Indiana University of Pennsylvania (IUP)(In-State)</t>
  </si>
  <si>
    <t>PA- Indiana University of Pennsylvania (IUP)(Out-of-State)</t>
  </si>
  <si>
    <t>IN- Indiana University-Purdue University - Fort Wayne (IPFW)(In-State)</t>
  </si>
  <si>
    <t>IN- Indiana University-Purdue University - Fort Wayne (IPFW)(Out-of-State)</t>
  </si>
  <si>
    <t>IN- Indiana University-Purdue University - Indianapolis (IUPUI)(In-State)</t>
  </si>
  <si>
    <t>IN- Indiana University-Purdue University - Indianapolis (IUPUI)(Out-of-State)</t>
  </si>
  <si>
    <t>IN- Indiana Wesleyan University (IWU)</t>
  </si>
  <si>
    <t>IA- Iowa State University(In-State)</t>
  </si>
  <si>
    <t>IA- Iowa State University(Out-of-State)</t>
  </si>
  <si>
    <t>NY- Ithaca College</t>
  </si>
  <si>
    <t>MS- Jackson State University (JSU)(In-State)</t>
  </si>
  <si>
    <t>MS- Jackson State University (JSU)(Out-of-State)</t>
  </si>
  <si>
    <t>AL- Jacksonville State University (JSU)(In-State)</t>
  </si>
  <si>
    <t>AL- Jacksonville State University (JSU)(Out-of-State)</t>
  </si>
  <si>
    <t>FL- Jacksonville University</t>
  </si>
  <si>
    <t>VA- James Madison University (JMU)(In-State)</t>
  </si>
  <si>
    <t>VA- James Madison University (JMU)(Out-of-State)</t>
  </si>
  <si>
    <t>AR- John Brown University</t>
  </si>
  <si>
    <t>OH- John Carroll University</t>
  </si>
  <si>
    <t>MD- Johns Hopkins University</t>
  </si>
  <si>
    <t>RI- Johnson &amp; Wales University (JWU) - Providence, RI</t>
  </si>
  <si>
    <t>IL- Judson University - Elgin, IL</t>
  </si>
  <si>
    <t>PA- Juniata College</t>
  </si>
  <si>
    <t>KS- Kansas State University (KSU)(In-State)</t>
  </si>
  <si>
    <t>KS- Kansas State University (KSU)(Out-of-State)</t>
  </si>
  <si>
    <t>NJ- Kean University(In-State)</t>
  </si>
  <si>
    <t>NJ- Kean University(Out-of-State)</t>
  </si>
  <si>
    <t>NH- Keene State College(In-State)</t>
  </si>
  <si>
    <t>NH- Keene State College(Out-of-State)</t>
  </si>
  <si>
    <t>GA- Kennesaw State University(In-State)</t>
  </si>
  <si>
    <t>GA- Kennesaw State University(Out-of-State)</t>
  </si>
  <si>
    <t>OH- Kent State University (KSU)(In-State)</t>
  </si>
  <si>
    <t>OH- Kent State University (KSU)(Out-of-State)</t>
  </si>
  <si>
    <t>MI- Kettering University</t>
  </si>
  <si>
    <t>NY- Keuka College</t>
  </si>
  <si>
    <t>PA- King's College - Wilkes Barre, PA</t>
  </si>
  <si>
    <t>PA- Kutztown University of Pennsylvania(In-State)</t>
  </si>
  <si>
    <t>PA- Kutztown University of Pennsylvania(Out-of-State)</t>
  </si>
  <si>
    <t>PA- La Salle University - Philadelphia, PA</t>
  </si>
  <si>
    <t>PA- Lafayette College</t>
  </si>
  <si>
    <t>MI- Lake Superior State University - Sault Ste Marie, MI(In-State)</t>
  </si>
  <si>
    <t>MI- Lake Superior State University - Sault Ste Marie, MI(Out-of-State)</t>
  </si>
  <si>
    <t>TX- Lamar University(In-State)</t>
  </si>
  <si>
    <t>TX- Lamar University(Out-of-State)</t>
  </si>
  <si>
    <t>SC- Lander University(In-State)</t>
  </si>
  <si>
    <t>SC- Lander University(Out-of-State)</t>
  </si>
  <si>
    <t>OK- Langston University(In-State)</t>
  </si>
  <si>
    <t>OK- Langston University(Out-of-State)</t>
  </si>
  <si>
    <t>MI- Lawrence Technological University</t>
  </si>
  <si>
    <t>TN- Lee University - Cleveland, TN</t>
  </si>
  <si>
    <t>PA- Lehigh University</t>
  </si>
  <si>
    <t>MA- Lesley University</t>
  </si>
  <si>
    <t>TX- LeTourneau University</t>
  </si>
  <si>
    <t>OR- Lewis &amp; Clark College</t>
  </si>
  <si>
    <t>IL- Lewis University</t>
  </si>
  <si>
    <t>VA- Liberty University</t>
  </si>
  <si>
    <t>SC- Limestone College</t>
  </si>
  <si>
    <t>MO- Lindenwood University</t>
  </si>
  <si>
    <t>OR- Linfield College</t>
  </si>
  <si>
    <t>TN- Lipscomb University</t>
  </si>
  <si>
    <t>NY- Long Island University - Brooklyn</t>
  </si>
  <si>
    <t>NY- Long Island University - C W Post Campus</t>
  </si>
  <si>
    <t>VA- Longwood University(In-State)</t>
  </si>
  <si>
    <t>VA- Longwood University(Out-of-State)</t>
  </si>
  <si>
    <t>LA- Louisiana State University and Agricultural &amp; Mechanical College(In-State)</t>
  </si>
  <si>
    <t>LA- Louisiana State University and Agricultural &amp; Mechanical College(Out-of-State)</t>
  </si>
  <si>
    <t>LA- Louisiana Tech University(In-State)</t>
  </si>
  <si>
    <t>LA- Louisiana Tech University(Out-of-State)</t>
  </si>
  <si>
    <t>CA- Loyola Marymount University</t>
  </si>
  <si>
    <t>MD- Loyola University - Baltimore, MD</t>
  </si>
  <si>
    <t>IL- Loyola University - Chicago, IL</t>
  </si>
  <si>
    <t>TX- Lubbock Christian University</t>
  </si>
  <si>
    <t>IA- Luther College</t>
  </si>
  <si>
    <t>PA- Lycoming College</t>
  </si>
  <si>
    <t>VA- Lynchburg College</t>
  </si>
  <si>
    <t>MI- Madonna University</t>
  </si>
  <si>
    <t>OH- Malone University</t>
  </si>
  <si>
    <t>NY- Manhattan College</t>
  </si>
  <si>
    <t>PA- Mansfield University of Pennsylvania(In-State)</t>
  </si>
  <si>
    <t>PA- Mansfield University of Pennsylvania(Out-of-State)</t>
  </si>
  <si>
    <t>WI- Marian University - Fond Du Lac, WI</t>
  </si>
  <si>
    <t>NY- Marist College</t>
  </si>
  <si>
    <t>WI- Marquette University</t>
  </si>
  <si>
    <t>WV- Marshall University(In-State)</t>
  </si>
  <si>
    <t>WV- Marshall University(Out-of-State)</t>
  </si>
  <si>
    <t>MD- Maryland Institute College of Art</t>
  </si>
  <si>
    <t>VA- Marymount University - Arlington, VA</t>
  </si>
  <si>
    <t>PA- Marywood University</t>
  </si>
  <si>
    <t>MA- Massachusetts College of Art and Design(In-State)</t>
  </si>
  <si>
    <t>MA- Massachusetts College of Art and Design(Out-of-State)</t>
  </si>
  <si>
    <t>MA- Massachusetts Institute of Technology (MIT)</t>
  </si>
  <si>
    <t>MA- Massachusetts Maritime Academy(In-State)</t>
  </si>
  <si>
    <t>MA- Massachusetts Maritime Academy(Out-of-State)</t>
  </si>
  <si>
    <t>MD- McDaniel College - Westminster, MD</t>
  </si>
  <si>
    <t>LA- McNeese State University(In-State)</t>
  </si>
  <si>
    <t>LA- McNeese State University(Out-of-State)</t>
  </si>
  <si>
    <t>GA- Mercer University</t>
  </si>
  <si>
    <t>NY- Mercy College</t>
  </si>
  <si>
    <t>PA- Mercyhurst College</t>
  </si>
  <si>
    <t>MA- Merrimack College</t>
  </si>
  <si>
    <t>PA- Messiah College</t>
  </si>
  <si>
    <t>OH- Miami University - Oxford, OH(In-State)</t>
  </si>
  <si>
    <t>OH- Miami University - Oxford, OH(Out-of-State)</t>
  </si>
  <si>
    <t>MI- Michigan State University (MSU)(In-State)</t>
  </si>
  <si>
    <t>MI- Michigan State University (MSU)(Out-of-State)</t>
  </si>
  <si>
    <t>MI- Michigan Technological University(In-State)</t>
  </si>
  <si>
    <t>MI- Michigan Technological University(Out-of-State)</t>
  </si>
  <si>
    <t>KS- Midamerica Nazarene University</t>
  </si>
  <si>
    <t>TN- Middle Tennessee State University (MTSU)(In-State)</t>
  </si>
  <si>
    <t>TN- Middle Tennessee State University (MTSU)(Out-of-State)</t>
  </si>
  <si>
    <t>VT- Middlebury College</t>
  </si>
  <si>
    <t>TX- Midwestern State University (MSU)(In-State)</t>
  </si>
  <si>
    <t>TX- Midwestern State University (MSU)(Out-of-State)</t>
  </si>
  <si>
    <t>PA- Millersville University of Pennsylvania(In-State)</t>
  </si>
  <si>
    <t>PA- Millersville University of Pennsylvania(Out-of-State)</t>
  </si>
  <si>
    <t>IL- Millikin University</t>
  </si>
  <si>
    <t>CA- Mills College</t>
  </si>
  <si>
    <t>WI- Milwaukee School of Engineering</t>
  </si>
  <si>
    <t>MN- Minnesota State University - Mankato Campus(In-State)</t>
  </si>
  <si>
    <t>MN- Minnesota State University - Mankato Campus(Out-of-State)</t>
  </si>
  <si>
    <t>MN- Minnesota State University - Moorhead Campus(In-State)</t>
  </si>
  <si>
    <t>MN- Minnesota State University - Moorhead Campus(Out-of-State)</t>
  </si>
  <si>
    <t>ND- Minot State University(In-State)</t>
  </si>
  <si>
    <t>ND- Minot State University(Out-of-State)</t>
  </si>
  <si>
    <t>MS- Mississippi State University (MSU)(In-State)</t>
  </si>
  <si>
    <t>MS- Mississippi State University (MSU)(Out-of-State)</t>
  </si>
  <si>
    <t>MS- Mississippi University for Women(In-State)</t>
  </si>
  <si>
    <t>MS- Mississippi University for Women(Out-of-State)</t>
  </si>
  <si>
    <t>MO- Missouri Southern State University (MSSU)(In-State)</t>
  </si>
  <si>
    <t>MO- Missouri Southern State University (MSSU)(Out-of-State)</t>
  </si>
  <si>
    <t>MO- Missouri State University (MSU)(In-State)</t>
  </si>
  <si>
    <t>MO- Missouri State University (MSU)(Out-of-State)</t>
  </si>
  <si>
    <t>MO- Missouri Western State University(In-State)</t>
  </si>
  <si>
    <t>MO- Missouri Western State University(Out-of-State)</t>
  </si>
  <si>
    <t>NJ- Monmouth University - West Long Branch, NJ</t>
  </si>
  <si>
    <t>MT- Montana State University - Billings Campus(In-State)</t>
  </si>
  <si>
    <t>MT- Montana State University - Billings Campus(Out-of-State)</t>
  </si>
  <si>
    <t>MT- Montana State University - Main Campus(In-State)</t>
  </si>
  <si>
    <t>MT- Montana State University - Main Campus(Out-of-State)</t>
  </si>
  <si>
    <t>MT- Montana Tech of The University of Montana(In-State)</t>
  </si>
  <si>
    <t>MT- Montana Tech of The University of Montana(Out-of-State)</t>
  </si>
  <si>
    <t>NJ- Montclair State University(In-State)</t>
  </si>
  <si>
    <t>NJ- Montclair State University(Out-of-State)</t>
  </si>
  <si>
    <t>KY- Morehead State University (Kentucky)(In-State)</t>
  </si>
  <si>
    <t>KY- Morehead State University (Kentucky)(Out-of-State)</t>
  </si>
  <si>
    <t>GA- Morehouse College</t>
  </si>
  <si>
    <t>MD- Morgan State University(In-State)</t>
  </si>
  <si>
    <t>MD- Morgan State University(Out-of-State)</t>
  </si>
  <si>
    <t>MA- Mount Holyoke College</t>
  </si>
  <si>
    <t>IA- Mount Mercy University</t>
  </si>
  <si>
    <t>CA- Mount St. Mary's College - Los Angeles, CA</t>
  </si>
  <si>
    <t>OH- Muskingum University</t>
  </si>
  <si>
    <t>NE- Nebraska Wesleyan University (NWU)</t>
  </si>
  <si>
    <t>NJ- New Jersey City University(In-State)</t>
  </si>
  <si>
    <t>NJ- New Jersey City University(Out-of-State)</t>
  </si>
  <si>
    <t>NJ- New Jersey Institute of Technology (NJIT)(In-State)</t>
  </si>
  <si>
    <t>NJ- New Jersey Institute of Technology (NJIT)(Out-of-State)</t>
  </si>
  <si>
    <t>NM- New Mexico Institute of Mining and Technology (New Mexico Tech)(In-State)</t>
  </si>
  <si>
    <t>NM- New Mexico Institute of Mining and Technology (New Mexico Tech)(Out-of-State)</t>
  </si>
  <si>
    <t>NM- New Mexico State University - Main Campus(In-State)</t>
  </si>
  <si>
    <t>NM- New Mexico State University - Main Campus(Out-of-State)</t>
  </si>
  <si>
    <t>NY- New York Institute of Technology (NYIT)</t>
  </si>
  <si>
    <t>NY- New York University (NYU)</t>
  </si>
  <si>
    <t>KS- Newman University</t>
  </si>
  <si>
    <t>NY- Niagara University</t>
  </si>
  <si>
    <t>LA- Nicholls State University(In-State)</t>
  </si>
  <si>
    <t>LA- Nicholls State University(Out-of-State)</t>
  </si>
  <si>
    <t>VA- Norfolk State University(In-State)</t>
  </si>
  <si>
    <t>VA- Norfolk State University(Out-of-State)</t>
  </si>
  <si>
    <t>NC- North Carolina A&amp;T State University(In-State)</t>
  </si>
  <si>
    <t>NC- North Carolina A&amp;T State University(Out-of-State)</t>
  </si>
  <si>
    <t>NC- North Carolina Central University(In-State)</t>
  </si>
  <si>
    <t>NC- North Carolina Central University(Out-of-State)</t>
  </si>
  <si>
    <t>NC- North Carolina State University (NCSU)(In-State)</t>
  </si>
  <si>
    <t>NC- North Carolina State University (NCSU)(Out-of-State)</t>
  </si>
  <si>
    <t>NC- North Carolina Wesleyan College (NCWC)</t>
  </si>
  <si>
    <t>IL- North Central College - Naperville, IL</t>
  </si>
  <si>
    <t>ND- North Dakota State University (NDSU)(In-State)</t>
  </si>
  <si>
    <t>ND- North Dakota State University (NDSU)(Out-of-State)</t>
  </si>
  <si>
    <t>OK- Northeastern State University(In-State)</t>
  </si>
  <si>
    <t>OK- Northeastern State University(Out-of-State)</t>
  </si>
  <si>
    <t>AZ- Northern Arizona University (NAU)(In-State)</t>
  </si>
  <si>
    <t>AZ- Northern Arizona University (NAU)(Out-of-State)</t>
  </si>
  <si>
    <t>IL- Northern Illinois University (NIU)(In-State)</t>
  </si>
  <si>
    <t>IL- Northern Illinois University (NIU)(Out-of-State)</t>
  </si>
  <si>
    <t>KY- Northern Kentucky University (NKU)(In-State)</t>
  </si>
  <si>
    <t>KY- Northern Kentucky University (NKU)(Out-of-State)</t>
  </si>
  <si>
    <t>MI- Northern Michigan University(In-State)</t>
  </si>
  <si>
    <t>MI- Northern Michigan University(Out-of-State)</t>
  </si>
  <si>
    <t>MN- Northwestern College - Saint Paul, MN</t>
  </si>
  <si>
    <t>LA- Northwestern State University(In-State)</t>
  </si>
  <si>
    <t>LA- Northwestern State University(Out-of-State)</t>
  </si>
  <si>
    <t>IL- Northwestern University</t>
  </si>
  <si>
    <t>MI- Northwood University - Midland, MI</t>
  </si>
  <si>
    <t>VT- Norwich University</t>
  </si>
  <si>
    <t>CA- Notre Dame de Namur University (NDNU)</t>
  </si>
  <si>
    <t>FL- Nova Southeastern University</t>
  </si>
  <si>
    <t>MI- Oakland University - Rochester Hills, MI(In-State)</t>
  </si>
  <si>
    <t>MI- Oakland University - Rochester Hills, MI(Out-of-State)</t>
  </si>
  <si>
    <t>CA- Occidental College</t>
  </si>
  <si>
    <t>GA- Oglethorpe University</t>
  </si>
  <si>
    <t>OH- Ohio Dominican University</t>
  </si>
  <si>
    <t>OH- Ohio Northern University (ONU)</t>
  </si>
  <si>
    <t>OH- Ohio State University (OSU) - Main Campus(In-State)</t>
  </si>
  <si>
    <t>OH- Ohio State University (OSU) - Main Campus(Out-of-State)</t>
  </si>
  <si>
    <t>OH- Ohio University - Main Campus(In-State)</t>
  </si>
  <si>
    <t>OH- Ohio University - Main Campus(Out-of-State)</t>
  </si>
  <si>
    <t>OH- Ohio Wesleyan University (OWU)</t>
  </si>
  <si>
    <t>OK- Oklahoma State University (OSU) - Main Campus(In-State)</t>
  </si>
  <si>
    <t>OK- Oklahoma State University (OSU) - Main Campus(Out-of-State)</t>
  </si>
  <si>
    <t>VA- Old Dominion University(In-State)</t>
  </si>
  <si>
    <t>VA- Old Dominion University(Out-of-State)</t>
  </si>
  <si>
    <t>IL- Olivet Nazarene University</t>
  </si>
  <si>
    <t>OK- Oral Roberts University (ORU)</t>
  </si>
  <si>
    <t>OR- Oregon Institute of Technology (OIT)(In-State)</t>
  </si>
  <si>
    <t>OR- Oregon Institute of Technology (OIT)(Out-of-State)</t>
  </si>
  <si>
    <t>OR- Oregon State University (OSU) - Main Campus(In-State)</t>
  </si>
  <si>
    <t>OR- Oregon State University (OSU) - Main Campus(Out-of-State)</t>
  </si>
  <si>
    <t>OH- Otterbein College</t>
  </si>
  <si>
    <t>NY- Pace University - New York, NY</t>
  </si>
  <si>
    <t>WA- Pacific Lutheran University</t>
  </si>
  <si>
    <t>OR- Pacific University</t>
  </si>
  <si>
    <t>MO- Park University</t>
  </si>
  <si>
    <t>PA- Pennsylvania State University (Penn State) - Main Campus(In-State)</t>
  </si>
  <si>
    <t>PA- Pennsylvania State University (Penn State) - Main Campus(Out-of-State)</t>
  </si>
  <si>
    <t>CA- Pepperdine University</t>
  </si>
  <si>
    <t>PA- Philadelphia University</t>
  </si>
  <si>
    <t>KS- Pittsburg State University(In-State)</t>
  </si>
  <si>
    <t>KS- Pittsburg State University(Out-of-State)</t>
  </si>
  <si>
    <t>NH- Plymouth State University(In-State)</t>
  </si>
  <si>
    <t>NH- Plymouth State University(Out-of-State)</t>
  </si>
  <si>
    <t>CA- Point Loma Nazarene University</t>
  </si>
  <si>
    <t>PA- Point Park University</t>
  </si>
  <si>
    <t>OR- Portland State University (PSU)(In-State)</t>
  </si>
  <si>
    <t>OR- Portland State University (PSU)(Out-of-State)</t>
  </si>
  <si>
    <t>CT- Post University</t>
  </si>
  <si>
    <t>TX- Prairie View A &amp; M University(In-State)</t>
  </si>
  <si>
    <t>TX- Prairie View A &amp; M University(Out-of-State)</t>
  </si>
  <si>
    <t>NY- Pratt Institute</t>
  </si>
  <si>
    <t>NJ- Princeton University</t>
  </si>
  <si>
    <t>RI- Providence College</t>
  </si>
  <si>
    <t>IN- Purdue University - Calumet Campus(In-State)</t>
  </si>
  <si>
    <t>IN- Purdue University - Calumet Campus(Out-of-State)</t>
  </si>
  <si>
    <t>IN- Purdue University - Main Campus(In-State)</t>
  </si>
  <si>
    <t>IN- Purdue University - Main Campus(Out-of-State)</t>
  </si>
  <si>
    <t>CT- Quinnipiac University</t>
  </si>
  <si>
    <t>VA- Radford University(In-State)</t>
  </si>
  <si>
    <t>VA- Radford University(Out-of-State)</t>
  </si>
  <si>
    <t>NJ- Ramapo College of New Jersey(In-State)</t>
  </si>
  <si>
    <t>NJ- Ramapo College of New Jersey(Out-of-State)</t>
  </si>
  <si>
    <t>MA- Regis College - Weston, MA</t>
  </si>
  <si>
    <t>CO- Regis University - Denver, CO</t>
  </si>
  <si>
    <t>NY- Rensselaer Polytechnic Institute (RPI)</t>
  </si>
  <si>
    <t>RI- Rhode Island College(In-State)</t>
  </si>
  <si>
    <t>RI- Rhode Island College(Out-of-State)</t>
  </si>
  <si>
    <t>RI- Rhode Island School of Design (RISD)</t>
  </si>
  <si>
    <t>TX- Rice University</t>
  </si>
  <si>
    <t>NJ- Rider University</t>
  </si>
  <si>
    <t>WI- Ripon College</t>
  </si>
  <si>
    <t>NH- Rivier College</t>
  </si>
  <si>
    <t>PA- Robert Morris University (RMU) - Moon Township, PA</t>
  </si>
  <si>
    <t>NY- Roberts Wesleyan College</t>
  </si>
  <si>
    <t>NY- Rochester Institute of Technology (RIT)</t>
  </si>
  <si>
    <t>MO- Rockhurst University</t>
  </si>
  <si>
    <t>RI- Roger Williams University</t>
  </si>
  <si>
    <t>FL- Rollins College</t>
  </si>
  <si>
    <t>IL- Roosevelt University</t>
  </si>
  <si>
    <t>IN- Rose-Hulman Institute of Technology (RHIT)</t>
  </si>
  <si>
    <t>PA- Rosemont College</t>
  </si>
  <si>
    <t>NJ- Rowan University(In-State)</t>
  </si>
  <si>
    <t>NJ- Rowan University(Out-of-State)</t>
  </si>
  <si>
    <t>NJ- Rutgers University - Camden Campus(In-State)</t>
  </si>
  <si>
    <t>NJ- Rutgers University - Camden Campus(Out-of-State)</t>
  </si>
  <si>
    <t>NJ- Rutgers University - New Brunswick Campus(In-State)</t>
  </si>
  <si>
    <t>NJ- Rutgers University - New Brunswick Campus(Out-of-State)</t>
  </si>
  <si>
    <t>CT- Sacred Heart University - Fairfield, CT</t>
  </si>
  <si>
    <t>MI- Saginaw Valley State University (SVSU)(In-State)</t>
  </si>
  <si>
    <t>MI- Saginaw Valley State University (SVSU)(Out-of-State)</t>
  </si>
  <si>
    <t>NH- Saint Anselm College</t>
  </si>
  <si>
    <t>MN- Saint Cloud State University(In-State)</t>
  </si>
  <si>
    <t>MN- Saint Cloud State University(Out-of-State)</t>
  </si>
  <si>
    <t>TX- Saint Edward's University</t>
  </si>
  <si>
    <t>MN- Saint John's University (SJU) - Collegeville, MN</t>
  </si>
  <si>
    <t>PA- Saint Joseph's University (SJU) - Philadelphia, PA</t>
  </si>
  <si>
    <t>FL- Saint Leo University</t>
  </si>
  <si>
    <t>MO- Saint Louis University (SLU)</t>
  </si>
  <si>
    <t>IN- Saint Mary's College - Notre Dame, IN</t>
  </si>
  <si>
    <t>CA- Saint Mary's College of California</t>
  </si>
  <si>
    <t>MA- Salem State University(In-State)</t>
  </si>
  <si>
    <t>MA- Salem State University(Out-of-State)</t>
  </si>
  <si>
    <t>MD- Salisbury University(In-State)</t>
  </si>
  <si>
    <t>MD- Salisbury University(Out-of-State)</t>
  </si>
  <si>
    <t>RI- Salve Regina University</t>
  </si>
  <si>
    <t>TX- Sam Houston State University(In-State)</t>
  </si>
  <si>
    <t>TX- Sam Houston State University(Out-of-State)</t>
  </si>
  <si>
    <t>AL- Samford University</t>
  </si>
  <si>
    <t>CA- San Diego State University (SDSU) - Main Campus(In-State)</t>
  </si>
  <si>
    <t>CA- San Diego State University (SDSU) - Main Campus(Out-of-State)</t>
  </si>
  <si>
    <t>CA- San Francisco State University (SFSU)(In-State)</t>
  </si>
  <si>
    <t>CA- San Francisco State University (SFSU)(Out-of-State)</t>
  </si>
  <si>
    <t>CA- San Jose State University (SJSU)(In-State)</t>
  </si>
  <si>
    <t>CA- San Jose State University (SJSU)(Out-of-State)</t>
  </si>
  <si>
    <t>CA- Santa Clara University</t>
  </si>
  <si>
    <t>GA- Savannah College of Art and Design (SCAD)</t>
  </si>
  <si>
    <t>GA- Savannah State University (SSU)(In-State)</t>
  </si>
  <si>
    <t>GA- Savannah State University (SSU)(Out-of-State)</t>
  </si>
  <si>
    <t>IL- School of the Art Institute of Chicago</t>
  </si>
  <si>
    <t>NY- School of Visual Arts (SVA) - New York, NY</t>
  </si>
  <si>
    <t>WA- Seattle Pacific University (SPU)</t>
  </si>
  <si>
    <t>WA- Seattle University</t>
  </si>
  <si>
    <t>NJ- Seton Hall University - South Orange, NJ</t>
  </si>
  <si>
    <t>NC- Shaw University</t>
  </si>
  <si>
    <t>PA- Shippensburg University of Pennsylvania(In-State)</t>
  </si>
  <si>
    <t>PA- Shippensburg University of Pennsylvania(Out-of-State)</t>
  </si>
  <si>
    <t>NY- Siena College</t>
  </si>
  <si>
    <t>MI- Siena Heights University</t>
  </si>
  <si>
    <t>WI- Silver Lake College</t>
  </si>
  <si>
    <t>MA- Simmons College</t>
  </si>
  <si>
    <t>IA- Simpson College - Indianola, IA</t>
  </si>
  <si>
    <t>NY- Skidmore College</t>
  </si>
  <si>
    <t>PA- Slippery Rock University(In-State)</t>
  </si>
  <si>
    <t>PA- Slippery Rock University(Out-of-State)</t>
  </si>
  <si>
    <t>MA- Smith College</t>
  </si>
  <si>
    <t>CA- Sonoma State University(In-State)</t>
  </si>
  <si>
    <t>CA- Sonoma State University(Out-of-State)</t>
  </si>
  <si>
    <t>SC- South Carolina State University(In-State)</t>
  </si>
  <si>
    <t>SC- South Carolina State University(Out-of-State)</t>
  </si>
  <si>
    <t>SD- South Dakota School of Mines &amp; Technology(In-State)</t>
  </si>
  <si>
    <t>SD- South Dakota School of Mines &amp; Technology(Out-of-State)</t>
  </si>
  <si>
    <t>SD- South Dakota State University (SDSU)(In-State)</t>
  </si>
  <si>
    <t>SD- South Dakota State University (SDSU)(Out-of-State)</t>
  </si>
  <si>
    <t>MO- Southeast Missouri State University(In-State)</t>
  </si>
  <si>
    <t>MO- Southeast Missouri State University(Out-of-State)</t>
  </si>
  <si>
    <t>LA- Southeastern Louisiana University(In-State)</t>
  </si>
  <si>
    <t>LA- Southeastern Louisiana University(Out-of-State)</t>
  </si>
  <si>
    <t>AR- Southern Arkansas University - Main Campus(In-State)</t>
  </si>
  <si>
    <t>AR- Southern Arkansas University - Main Campus(Out-of-State)</t>
  </si>
  <si>
    <t>CT- Southern Connecticut State University (SCSU)(In-State)</t>
  </si>
  <si>
    <t>CT- Southern Connecticut State University (SCSU)(Out-of-State)</t>
  </si>
  <si>
    <t>IL- Southern Illinois University (SIU) - Carbondale Campus(In-State)</t>
  </si>
  <si>
    <t>IL- Southern Illinois University (SIU) - Carbondale Campus(Out-of-State)</t>
  </si>
  <si>
    <t>IL- Southern Illinois University (SIU) - Edwardsville Campus(In-State)</t>
  </si>
  <si>
    <t>IL- Southern Illinois University (SIU) - Edwardsville Campus(Out-of-State)</t>
  </si>
  <si>
    <t>TX- Southern Methodist University (SMU)</t>
  </si>
  <si>
    <t>OK- Southern Nazarene University</t>
  </si>
  <si>
    <t>NH- Southern New Hampshire University</t>
  </si>
  <si>
    <t>OR- Southern Oregon University(In-State)</t>
  </si>
  <si>
    <t>OR- Southern Oregon University(Out-of-State)</t>
  </si>
  <si>
    <t>GA- Southern Polytechnic State University(In-State)</t>
  </si>
  <si>
    <t>GA- Southern Polytechnic State University(Out-of-State)</t>
  </si>
  <si>
    <t>LA- Southern University and A&amp;M College(In-State)</t>
  </si>
  <si>
    <t>LA- Southern University and A&amp;M College(Out-of-State)</t>
  </si>
  <si>
    <t>UT- Southern Utah University(In-State)</t>
  </si>
  <si>
    <t>UT- Southern Utah University(Out-of-State)</t>
  </si>
  <si>
    <t>SC- Southern Wesleyan University (SWU)</t>
  </si>
  <si>
    <t>MN- Southwest Minnesota State University (SMSU)(In-State)</t>
  </si>
  <si>
    <t>MN- Southwest Minnesota State University (SMSU)(Out-of-State)</t>
  </si>
  <si>
    <t>OK- Southwestern Oklahoma State University(In-State)</t>
  </si>
  <si>
    <t>OK- Southwestern Oklahoma State University(Out-of-State)</t>
  </si>
  <si>
    <t>TX- Southwestern University</t>
  </si>
  <si>
    <t>GA- Spelman College</t>
  </si>
  <si>
    <t>MI- Spring Arbor University</t>
  </si>
  <si>
    <t>IA- St. Ambrose University</t>
  </si>
  <si>
    <t>MN- St. Catherine University - St. Paul, MN</t>
  </si>
  <si>
    <t>NY- St. John Fisher College - Rochester, NY</t>
  </si>
  <si>
    <t>NY- St. John's University - Queens, NY</t>
  </si>
  <si>
    <t>MN- St. Olaf College</t>
  </si>
  <si>
    <t>IL- St. Xavier University</t>
  </si>
  <si>
    <t>CA- Stanford University</t>
  </si>
  <si>
    <t>TX- Stephen F. Austin State University (SFA)(In-State)</t>
  </si>
  <si>
    <t>TX- Stephen F. Austin State University (SFA)(Out-of-State)</t>
  </si>
  <si>
    <t>FL- Stetson University</t>
  </si>
  <si>
    <t>NJ- Stevens Institute of Technology</t>
  </si>
  <si>
    <t>MD- Stevenson University</t>
  </si>
  <si>
    <t>MA- Stonehill College</t>
  </si>
  <si>
    <t>NY- Stony Brook University(In-State)</t>
  </si>
  <si>
    <t>NY- Stony Brook University(Out-of-State)</t>
  </si>
  <si>
    <t>MA- Suffolk University</t>
  </si>
  <si>
    <t>NY- SUNY - Albany(In-State)</t>
  </si>
  <si>
    <t>NY- SUNY - Albany(Out-of-State)</t>
  </si>
  <si>
    <t>NY- SUNY - Binghamton University(In-State)</t>
  </si>
  <si>
    <t>NY- SUNY - Binghamton University(Out-of-State)</t>
  </si>
  <si>
    <t>NY- SUNY - College at Brockport(In-State)</t>
  </si>
  <si>
    <t>NY- SUNY - College at Brockport(Out-of-State)</t>
  </si>
  <si>
    <t>NY- SUNY - College at Buffalo(In-State)</t>
  </si>
  <si>
    <t>NY- SUNY - College at Buffalo(Out-of-State)</t>
  </si>
  <si>
    <t>NY- SUNY - College at Cortland(In-State)</t>
  </si>
  <si>
    <t>NY- SUNY - College at Cortland(Out-of-State)</t>
  </si>
  <si>
    <t>NY- SUNY - College at Oneonta(In-State)</t>
  </si>
  <si>
    <t>NY- SUNY - College at Oneonta(Out-of-State)</t>
  </si>
  <si>
    <t>NY- SUNY - College at Oswego(In-State)</t>
  </si>
  <si>
    <t>NY- SUNY - College at Oswego(Out-of-State)</t>
  </si>
  <si>
    <t>NY- SUNY - College at Plattsburgh(In-State)</t>
  </si>
  <si>
    <t>NY- SUNY - College at Plattsburgh(Out-of-State)</t>
  </si>
  <si>
    <t>NY- SUNY - College at Potsdam(In-State)</t>
  </si>
  <si>
    <t>NY- SUNY - College at Potsdam(Out-of-State)</t>
  </si>
  <si>
    <t>NY- SUNY - College of Environmental Science and Forestry (SUNY-ESF)(In-State)</t>
  </si>
  <si>
    <t>NY- SUNY - College of Environmental Science and Forestry (SUNY-ESF)(Out-of-State)</t>
  </si>
  <si>
    <t>NY- SUNY - Fredonia(In-State)</t>
  </si>
  <si>
    <t>NY- SUNY - Fredonia(Out-of-State)</t>
  </si>
  <si>
    <t>NY- SUNY - Geneseo(In-State)</t>
  </si>
  <si>
    <t>NY- SUNY - Geneseo(Out-of-State)</t>
  </si>
  <si>
    <t>NY- SUNY - Institute of Technology (SUNYIT)(In-State)</t>
  </si>
  <si>
    <t>NY- SUNY - Institute of Technology (SUNYIT)(Out-of-State)</t>
  </si>
  <si>
    <t>NY- SUNY - New Paltz(In-State)</t>
  </si>
  <si>
    <t>NY- SUNY - New Paltz(Out-of-State)</t>
  </si>
  <si>
    <t>NY- SUNY - Purchase College(In-State)</t>
  </si>
  <si>
    <t>NY- SUNY - Purchase College(Out-of-State)</t>
  </si>
  <si>
    <t>PA- Susquehanna University</t>
  </si>
  <si>
    <t>NY- Syracuse University</t>
  </si>
  <si>
    <t>TX- Tarleton State University (TSU)(In-State)</t>
  </si>
  <si>
    <t>TX- Tarleton State University (TSU)(Out-of-State)</t>
  </si>
  <si>
    <t>PA- Temple University(In-State)</t>
  </si>
  <si>
    <t>PA- Temple University(Out-of-State)</t>
  </si>
  <si>
    <t>TN- Tennessee State University(In-State)</t>
  </si>
  <si>
    <t>TN- Tennessee State University(Out-of-State)</t>
  </si>
  <si>
    <t>TN- Tennessee Technological University (TTU)(In-State)</t>
  </si>
  <si>
    <t>TN- Tennessee Technological University (TTU)(Out-of-State)</t>
  </si>
  <si>
    <t>TX- Texas A&amp;M University - Commerce Campus(In-State)</t>
  </si>
  <si>
    <t>TX- Texas A&amp;M University - Commerce Campus(Out-of-State)</t>
  </si>
  <si>
    <t>TX- Texas A&amp;M University - Corpus Christi Campus(In-State)</t>
  </si>
  <si>
    <t>TX- Texas A&amp;M University - Corpus Christi Campus(Out-of-State)</t>
  </si>
  <si>
    <t>TX- Texas A&amp;M University - Main Campus(In-State)</t>
  </si>
  <si>
    <t>TX- Texas A&amp;M University - Main Campus(Out-of-State)</t>
  </si>
  <si>
    <t>TX- Texas Christian University (TCU)</t>
  </si>
  <si>
    <t>TX- Texas Southern University(In-State)</t>
  </si>
  <si>
    <t>TX- Texas Southern University(Out-of-State)</t>
  </si>
  <si>
    <t>TX- Texas State University - San Marcos Campus(In-State)</t>
  </si>
  <si>
    <t>TX- Texas State University - San Marcos Campus(Out-of-State)</t>
  </si>
  <si>
    <t>TX- Texas Tech University(In-State)</t>
  </si>
  <si>
    <t>TX- Texas Tech University(Out-of-State)</t>
  </si>
  <si>
    <t>TX- Texas Woman's University(In-State)</t>
  </si>
  <si>
    <t>TX- Texas Woman's University(Out-of-State)</t>
  </si>
  <si>
    <t>NJ- The College of New Jersey (TCNJ)(In-State)</t>
  </si>
  <si>
    <t>NJ- The College of New Jersey (TCNJ)(Out-of-State)</t>
  </si>
  <si>
    <t>VA- The College of William and Mary(In-State)</t>
  </si>
  <si>
    <t>VA- The College of William and Mary(Out-of-State)</t>
  </si>
  <si>
    <t>OH- The College of Wooster</t>
  </si>
  <si>
    <t>NY- The New School</t>
  </si>
  <si>
    <t>NJ- The Richard Stockton College of New Jersey(In-State)</t>
  </si>
  <si>
    <t>NJ- The Richard Stockton College of New Jersey(Out-of-State)</t>
  </si>
  <si>
    <t>TN- The University of Tennessee at Martin (UT Martin)(In-State)</t>
  </si>
  <si>
    <t>TN- The University of Tennessee at Martin (UT Martin)(Out-of-State)</t>
  </si>
  <si>
    <t>NY- Touro College - New York, NY</t>
  </si>
  <si>
    <t>MD- Towson University(In-State)</t>
  </si>
  <si>
    <t>MD- Towson University(Out-of-State)</t>
  </si>
  <si>
    <t>TN- Trevecca Nazarene University</t>
  </si>
  <si>
    <t>CT- Trinity College</t>
  </si>
  <si>
    <t>TX- Trinity University</t>
  </si>
  <si>
    <t>AL- Troy University(In-State)</t>
  </si>
  <si>
    <t>AL- Troy University(Out-of-State)</t>
  </si>
  <si>
    <t>MO- Truman State University(In-State)</t>
  </si>
  <si>
    <t>MO- Truman State University(Out-of-State)</t>
  </si>
  <si>
    <t>MA- Tufts University</t>
  </si>
  <si>
    <t>TN- Tusculum College</t>
  </si>
  <si>
    <t>AL- Tuskegee University</t>
  </si>
  <si>
    <t>NY- Union College - Schenectady, NY</t>
  </si>
  <si>
    <t>NY- University at Buffalo (UB)(In-State)</t>
  </si>
  <si>
    <t>NY- University at Buffalo (UB)(Out-of-State)</t>
  </si>
  <si>
    <t>OH- University of Akron - Main Campus(In-State)</t>
  </si>
  <si>
    <t>OH- University of Akron - Main Campus(Out-of-State)</t>
  </si>
  <si>
    <t>AL- University of Alabama - Birmingham Campus(In-State)</t>
  </si>
  <si>
    <t>AL- University of Alabama - Birmingham Campus(Out-of-State)</t>
  </si>
  <si>
    <t>AL- University of Alabama - Huntsville Campus(In-State)</t>
  </si>
  <si>
    <t>AL- University of Alabama - Huntsville Campus(Out-of-State)</t>
  </si>
  <si>
    <t>AL- University of Alabama - Main Campus(In-State)</t>
  </si>
  <si>
    <t>AL- University of Alabama - Main Campus(Out-of-State)</t>
  </si>
  <si>
    <t>AK- University of Alaska - Anchorage Campus(In-State)</t>
  </si>
  <si>
    <t>AK- University of Alaska - Anchorage Campus(Out-of-State)</t>
  </si>
  <si>
    <t>AK- University of Alaska - Fairbanks Campus(In-State)</t>
  </si>
  <si>
    <t>AK- University of Alaska - Fairbanks Campus(Out-of-State)</t>
  </si>
  <si>
    <t>AZ- University of Arizona(In-State)</t>
  </si>
  <si>
    <t>AZ- University of Arizona(Out-of-State)</t>
  </si>
  <si>
    <t>AR- University of Arkansas - Little Rock Campus(In-State)</t>
  </si>
  <si>
    <t>AR- University of Arkansas - Little Rock Campus(Out-of-State)</t>
  </si>
  <si>
    <t>AR- University of Arkansas - Main Campus(In-State)</t>
  </si>
  <si>
    <t>AR- University of Arkansas - Main Campus(Out-of-State)</t>
  </si>
  <si>
    <t>AR- University of Arkansas - Monticello Campus(In-State)</t>
  </si>
  <si>
    <t>AR- University of Arkansas - Monticello Campus(Out-of-State)</t>
  </si>
  <si>
    <t>CA- University of California - Berkeley(In-State)</t>
  </si>
  <si>
    <t>CA- University of California - Berkeley(Out-of-State)</t>
  </si>
  <si>
    <t>CA- University of California - Davis (UC Davis)(In-State)</t>
  </si>
  <si>
    <t>CA- University of California - Davis (UC Davis)(Out-of-State)</t>
  </si>
  <si>
    <t>CA- University of California - Irvine (UCI)(In-State)</t>
  </si>
  <si>
    <t>CA- University of California - Irvine (UCI)(Out-of-State)</t>
  </si>
  <si>
    <t>CA- University of California - Los Angeles (UCLA)(In-State)</t>
  </si>
  <si>
    <t>CA- University of California - Los Angeles (UCLA)(Out-of-State)</t>
  </si>
  <si>
    <t>CA- University of California - Riverside (UCR)(In-State)</t>
  </si>
  <si>
    <t>CA- University of California - Riverside (UCR)(Out-of-State)</t>
  </si>
  <si>
    <t>CA- University of California - San Diego (UCSD)(In-State)</t>
  </si>
  <si>
    <t>CA- University of California - San Diego (UCSD)(Out-of-State)</t>
  </si>
  <si>
    <t>CA- University of California - Santa Barbara (UCSB)(In-State)</t>
  </si>
  <si>
    <t>CA- University of California - Santa Barbara (UCSB)(Out-of-State)</t>
  </si>
  <si>
    <t>CA- University of California - Santa Cruz (UCSC)(In-State)</t>
  </si>
  <si>
    <t>CA- University of California - Santa Cruz (UCSC)(Out-of-State)</t>
  </si>
  <si>
    <t>AR- University of Central Arkansas(In-State)</t>
  </si>
  <si>
    <t>AR- University of Central Arkansas(Out-of-State)</t>
  </si>
  <si>
    <t>FL- University of Central Florida (UCF)(In-State)</t>
  </si>
  <si>
    <t>FL- University of Central Florida (UCF)(Out-of-State)</t>
  </si>
  <si>
    <t>MO- University of Central Missouri(In-State)</t>
  </si>
  <si>
    <t>MO- University of Central Missouri(Out-of-State)</t>
  </si>
  <si>
    <t>OK- University of Central Oklahoma (UCO)(In-State)</t>
  </si>
  <si>
    <t>OK- University of Central Oklahoma (UCO)(Out-of-State)</t>
  </si>
  <si>
    <t>IL- University of Chicago</t>
  </si>
  <si>
    <t>OH- University of Cincinnati (UC)(In-State)</t>
  </si>
  <si>
    <t>OH- University of Cincinnati (UC)(Out-of-State)</t>
  </si>
  <si>
    <t>CO- University of Colorado - Boulder (UCB)(In-State)</t>
  </si>
  <si>
    <t>CO- University of Colorado - Boulder (UCB)(Out-of-State)</t>
  </si>
  <si>
    <t>CO- University of Colorado - Denver Campus(In-State)</t>
  </si>
  <si>
    <t>CO- University of Colorado - Denver Campus(Out-of-State)</t>
  </si>
  <si>
    <t>CO- University of Colorado at Colorado Springs(In-State)</t>
  </si>
  <si>
    <t>CO- University of Colorado at Colorado Springs(Out-of-State)</t>
  </si>
  <si>
    <t>CT- University of Connecticut (UConn) - Main Campus(In-State)</t>
  </si>
  <si>
    <t>CT- University of Connecticut (UConn) - Main Campus(Out-of-State)</t>
  </si>
  <si>
    <t>OH- University of Dayton</t>
  </si>
  <si>
    <t>DE- University of Delaware(In-State)</t>
  </si>
  <si>
    <t>DE- University of Delaware(Out-of-State)</t>
  </si>
  <si>
    <t>CO- University of Denver</t>
  </si>
  <si>
    <t>MI- University of Detroit Mercy (UDM)</t>
  </si>
  <si>
    <t>IN- University of Evansville</t>
  </si>
  <si>
    <t>OH- University of Findlay</t>
  </si>
  <si>
    <t>FL- University of Florida (UF)(In-State)</t>
  </si>
  <si>
    <t>FL- University of Florida (UF)(Out-of-State)</t>
  </si>
  <si>
    <t>GA- University of Georgia (UGA)(In-State)</t>
  </si>
  <si>
    <t>GA- University of Georgia (UGA)(Out-of-State)</t>
  </si>
  <si>
    <t>CT- University of Hartford</t>
  </si>
  <si>
    <t>HI- University of Hawaii at Manoa(In-State)</t>
  </si>
  <si>
    <t>HI- University of Hawaii at Manoa(Out-of-State)</t>
  </si>
  <si>
    <t>TX- University of Houston (UH)(In-State)</t>
  </si>
  <si>
    <t>TX- University of Houston (UH)(Out-of-State)</t>
  </si>
  <si>
    <t>ID- University of Idaho(In-State)</t>
  </si>
  <si>
    <t>ID- University of Idaho(Out-of-State)</t>
  </si>
  <si>
    <t>IL- University of Illinois at Chicago(In-State)</t>
  </si>
  <si>
    <t>IL- University of Illinois at Chicago(Out-of-State)</t>
  </si>
  <si>
    <t>IL- University of Illinois at Urbana-Champaign (UIUC)(In-State)</t>
  </si>
  <si>
    <t>IL- University of Illinois at Urbana-Champaign (UIUC)(Out-of-State)</t>
  </si>
  <si>
    <t>IN- University of Indianapolis</t>
  </si>
  <si>
    <t>IA- University of Iowa (UI)(In-State)</t>
  </si>
  <si>
    <t>IA- University of Iowa (UI)(Out-of-State)</t>
  </si>
  <si>
    <t>KS- University of Kansas(In-State)</t>
  </si>
  <si>
    <t>KS- University of Kansas(Out-of-State)</t>
  </si>
  <si>
    <t>KY- University of Kentucky (UK)(In-State)</t>
  </si>
  <si>
    <t>KY- University of Kentucky (UK)(Out-of-State)</t>
  </si>
  <si>
    <t>CA- University of La Verne</t>
  </si>
  <si>
    <t>LA- University of Louisiana - Monroe Campus(In-State)</t>
  </si>
  <si>
    <t>LA- University of Louisiana - Monroe Campus(Out-of-State)</t>
  </si>
  <si>
    <t>LA- University of Louisiana (UL) at Lafayette(In-State)</t>
  </si>
  <si>
    <t>LA- University of Louisiana (UL) at Lafayette(Out-of-State)</t>
  </si>
  <si>
    <t>KY- University of Louisville(In-State)</t>
  </si>
  <si>
    <t>KY- University of Louisville(Out-of-State)</t>
  </si>
  <si>
    <t>ME- University of Maine at Orono(In-State)</t>
  </si>
  <si>
    <t>ME- University of Maine at Orono(Out-of-State)</t>
  </si>
  <si>
    <t>TX- University of Mary Hardin-Baylor (UMHB)</t>
  </si>
  <si>
    <t>VA- University of Mary Washington(In-State)</t>
  </si>
  <si>
    <t>VA- University of Mary Washington(Out-of-State)</t>
  </si>
  <si>
    <t>ND- University of Mary</t>
  </si>
  <si>
    <t>MD- University of Maryland - College Park(In-State)</t>
  </si>
  <si>
    <t>MD- University of Maryland - College Park(Out-of-State)</t>
  </si>
  <si>
    <t>MD- University of Maryland - Eastern Shore Campus(In-State)</t>
  </si>
  <si>
    <t>MD- University of Maryland - Eastern Shore Campus(Out-of-State)</t>
  </si>
  <si>
    <t>MA- University of Massachusetts (UMass) - Amherst Campus(In-State)</t>
  </si>
  <si>
    <t>MA- University of Massachusetts (UMass) - Amherst Campus(Out-of-State)</t>
  </si>
  <si>
    <t>MA- University of Massachusetts (UMass) - Dartmouth Campus(In-State)</t>
  </si>
  <si>
    <t>MA- University of Massachusetts (UMass) - Dartmouth Campus(Out-of-State)</t>
  </si>
  <si>
    <t>MA- University of Massachusetts (UMass) - Lowell Campus(In-State)</t>
  </si>
  <si>
    <t>MA- University of Massachusetts (UMass) - Lowell Campus(Out-of-State)</t>
  </si>
  <si>
    <t>TN- University of Memphis (U of M)(In-State)</t>
  </si>
  <si>
    <t>TN- University of Memphis (U of M)(Out-of-State)</t>
  </si>
  <si>
    <t>FL- University of Miami (UM) - Florida</t>
  </si>
  <si>
    <t>MI- University of Michigan - Ann Arbor(In-State)</t>
  </si>
  <si>
    <t>MI- University of Michigan - Ann Arbor(Out-of-State)</t>
  </si>
  <si>
    <t>MN- University of Minnesota - Duluth Campus(In-State)</t>
  </si>
  <si>
    <t>MN- University of Minnesota - Duluth Campus(Out-of-State)</t>
  </si>
  <si>
    <t>MN- University of Minnesota - Twin Cities(In-State)</t>
  </si>
  <si>
    <t>MN- University of Minnesota - Twin Cities(Out-of-State)</t>
  </si>
  <si>
    <t>MS- University of Mississippi(In-State)</t>
  </si>
  <si>
    <t>MS- University of Mississippi(Out-of-State)</t>
  </si>
  <si>
    <t>MO- University of Missouri - Columbia(In-State)</t>
  </si>
  <si>
    <t>MO- University of Missouri - Columbia(Out-of-State)</t>
  </si>
  <si>
    <t>MO- University of Missouri - Kansas City (UMKC)(In-State)</t>
  </si>
  <si>
    <t>MO- University of Missouri - Kansas City (UMKC)(Out-of-State)</t>
  </si>
  <si>
    <t>MO- University of Missouri - St. Louis Campus(In-State)</t>
  </si>
  <si>
    <t>MO- University of Missouri - St. Louis Campus(Out-of-State)</t>
  </si>
  <si>
    <t>MT- University of Montana(In-State)</t>
  </si>
  <si>
    <t>MT- University of Montana(Out-of-State)</t>
  </si>
  <si>
    <t>OH- University of Mount Union</t>
  </si>
  <si>
    <t>NE- University of Nebraska - Lincoln(In-State)</t>
  </si>
  <si>
    <t>NE- University of Nebraska - Lincoln(Out-of-State)</t>
  </si>
  <si>
    <t>NE- University of Nebraska at Kearney(In-State)</t>
  </si>
  <si>
    <t>NE- University of Nebraska at Kearney(Out-of-State)</t>
  </si>
  <si>
    <t>NE- University of Nebraska at Omaha(In-State)</t>
  </si>
  <si>
    <t>NE- University of Nebraska at Omaha(Out-of-State)</t>
  </si>
  <si>
    <t>NV- University of Nevada - Las Vegas (UNLV)(In-State)</t>
  </si>
  <si>
    <t>NV- University of Nevada - Las Vegas (UNLV)(Out-of-State)</t>
  </si>
  <si>
    <t>NV- University of Nevada - Reno (UNR)(In-State)</t>
  </si>
  <si>
    <t>NV- University of Nevada - Reno (UNR)(Out-of-State)</t>
  </si>
  <si>
    <t>NH- University of New Hampshire (UNH) - Main Campus(In-State)</t>
  </si>
  <si>
    <t>NH- University of New Hampshire (UNH) - Main Campus(Out-of-State)</t>
  </si>
  <si>
    <t>CT- University of New Haven</t>
  </si>
  <si>
    <t>NM- University of New Mexico (UNM)(In-State)</t>
  </si>
  <si>
    <t>NM- University of New Mexico (UNM)(Out-of-State)</t>
  </si>
  <si>
    <t>LA- University of New Orleans (UNO)(In-State)</t>
  </si>
  <si>
    <t>LA- University of New Orleans (UNO)(Out-of-State)</t>
  </si>
  <si>
    <t>AL- University of North Alabama (UNA)(In-State)</t>
  </si>
  <si>
    <t>AL- University of North Alabama (UNA)(Out-of-State)</t>
  </si>
  <si>
    <t>NC- University of North Carolina at Chapel Hill (UNC)(In-State)</t>
  </si>
  <si>
    <t>NC- University of North Carolina at Chapel Hill (UNC)(Out-of-State)</t>
  </si>
  <si>
    <t>NC- University of North Carolina at Charlotte (UNCC)(In-State)</t>
  </si>
  <si>
    <t>NC- University of North Carolina at Charlotte (UNCC)(Out-of-State)</t>
  </si>
  <si>
    <t>NC- University of North Carolina at Greensboro (UNCG)(In-State)</t>
  </si>
  <si>
    <t>NC- University of North Carolina at Greensboro (UNCG)(Out-of-State)</t>
  </si>
  <si>
    <t>NC- University of North Carolina at Wilmington (UNCW)(In-State)</t>
  </si>
  <si>
    <t>NC- University of North Carolina at Wilmington (UNCW)(Out-of-State)</t>
  </si>
  <si>
    <t>ND- University of North Dakota(In-State)</t>
  </si>
  <si>
    <t>ND- University of North Dakota(Out-of-State)</t>
  </si>
  <si>
    <t>FL- University of North Florida (UNF)(In-State)</t>
  </si>
  <si>
    <t>FL- University of North Florida (UNF)(Out-of-State)</t>
  </si>
  <si>
    <t>TX- University of North Texas (UNT)(In-State)</t>
  </si>
  <si>
    <t>TX- University of North Texas (UNT)(Out-of-State)</t>
  </si>
  <si>
    <t>CO- University of Northern Colorado(In-State)</t>
  </si>
  <si>
    <t>CO- University of Northern Colorado(Out-of-State)</t>
  </si>
  <si>
    <t>IA- University of Northern Iowa(In-State)</t>
  </si>
  <si>
    <t>IA- University of Northern Iowa(Out-of-State)</t>
  </si>
  <si>
    <t>IN- University of Notre Dame</t>
  </si>
  <si>
    <t>OK- University of Oklahoma(In-State)</t>
  </si>
  <si>
    <t>OK- University of Oklahoma(Out-of-State)</t>
  </si>
  <si>
    <t>OR- University of Oregon(In-State)</t>
  </si>
  <si>
    <t>OR- University of Oregon(Out-of-State)</t>
  </si>
  <si>
    <t>PA- University of Pennsylvania</t>
  </si>
  <si>
    <t>AZ- University of Phoenix - Phoenix, AZ</t>
  </si>
  <si>
    <t>PA- University of Pittsburgh - Johnstown Campus(In-State)</t>
  </si>
  <si>
    <t>PA- University of Pittsburgh - Johnstown Campus(Out-of-State)</t>
  </si>
  <si>
    <t>PA- University of Pittsburgh - Main Campus(In-State)</t>
  </si>
  <si>
    <t>PA- University of Pittsburgh - Main Campus(Out-of-State)</t>
  </si>
  <si>
    <t>OR- University of Portland</t>
  </si>
  <si>
    <t>WA- University of Puget Sound</t>
  </si>
  <si>
    <t>CA- University of Redlands</t>
  </si>
  <si>
    <t>RI- University of Rhode Island (URI)(In-State)</t>
  </si>
  <si>
    <t>RI- University of Rhode Island (URI)(Out-of-State)</t>
  </si>
  <si>
    <t>VA- University of Richmond</t>
  </si>
  <si>
    <t>NY- University of Rochester</t>
  </si>
  <si>
    <t>CA- University of San Diego (USD)</t>
  </si>
  <si>
    <t>CA- University of San Francisco (USF)</t>
  </si>
  <si>
    <t>PA- University of Scranton</t>
  </si>
  <si>
    <t>SD- University of Sioux Falls (USF)</t>
  </si>
  <si>
    <t>AL- University of South Alabama(In-State)</t>
  </si>
  <si>
    <t>AL- University of South Alabama(Out-of-State)</t>
  </si>
  <si>
    <t>SC- University of South Carolina - Main Campus(In-State)</t>
  </si>
  <si>
    <t>SC- University of South Carolina - Main Campus(Out-of-State)</t>
  </si>
  <si>
    <t>SD- University of South Dakota(In-State)</t>
  </si>
  <si>
    <t>SD- University of South Dakota(Out-of-State)</t>
  </si>
  <si>
    <t>CA- University of Southern California (USC)</t>
  </si>
  <si>
    <t>IN- University of Southern Indiana(In-State)</t>
  </si>
  <si>
    <t>IN- University of Southern Indiana(Out-of-State)</t>
  </si>
  <si>
    <t>ME- University of Southern Maine (USM)(In-State)</t>
  </si>
  <si>
    <t>ME- University of Southern Maine (USM)(Out-of-State)</t>
  </si>
  <si>
    <t>MS- University of Southern Mississippi (USM)(In-State)</t>
  </si>
  <si>
    <t>MS- University of Southern Mississippi (USM)(Out-of-State)</t>
  </si>
  <si>
    <t>IL- University of St. Francis</t>
  </si>
  <si>
    <t>MN- University of St. Thomas - St Paul, MN</t>
  </si>
  <si>
    <t>FL- University of Tampa</t>
  </si>
  <si>
    <t>TN- University of Tennessee at Chattanooga (UTC)(In-State)</t>
  </si>
  <si>
    <t>TN- University of Tennessee at Chattanooga (UTC)(Out-of-State)</t>
  </si>
  <si>
    <t>TN- University of Tennessee(In-State)</t>
  </si>
  <si>
    <t>TN- University of Tennessee(Out-of-State)</t>
  </si>
  <si>
    <t>TX- University of Texas - Pan American (UTPA)(In-State)</t>
  </si>
  <si>
    <t>TX- University of Texas - Pan American (UTPA)(Out-of-State)</t>
  </si>
  <si>
    <t>TX- University of Texas (UT) - Austin(In-State)</t>
  </si>
  <si>
    <t>TX- University of Texas (UT) - Austin(Out-of-State)</t>
  </si>
  <si>
    <t>TX- University of Texas at Arlington (UTA)(In-State)</t>
  </si>
  <si>
    <t>TX- University of Texas at Arlington (UTA)(Out-of-State)</t>
  </si>
  <si>
    <t>TX- University of Texas at Dallas(In-State)</t>
  </si>
  <si>
    <t>TX- University of Texas at Dallas(Out-of-State)</t>
  </si>
  <si>
    <t>TX- University of Texas at El Paso (UTEP)(In-State)</t>
  </si>
  <si>
    <t>TX- University of Texas at El Paso (UTEP)(Out-of-State)</t>
  </si>
  <si>
    <t>TX- University of Texas at San Antonio (UTSA)(In-State)</t>
  </si>
  <si>
    <t>TX- University of Texas at San Antonio (UTSA)(Out-of-State)</t>
  </si>
  <si>
    <t>TX- University of Texas at Tyler(In-State)</t>
  </si>
  <si>
    <t>TX- University of Texas at Tyler(Out-of-State)</t>
  </si>
  <si>
    <t>TX- University of The Incarnate Word</t>
  </si>
  <si>
    <t>CA- University of the Pacific</t>
  </si>
  <si>
    <t>OH- University of Toledo(In-State)</t>
  </si>
  <si>
    <t>OH- University of Toledo(Out-of-State)</t>
  </si>
  <si>
    <t>OK- University of Tulsa</t>
  </si>
  <si>
    <t>UT- University of Utah(In-State)</t>
  </si>
  <si>
    <t>UT- University of Utah(Out-of-State)</t>
  </si>
  <si>
    <t>VT- University of Vermont (UVM)(In-State)</t>
  </si>
  <si>
    <t>VT- University of Vermont (UVM)(Out-of-State)</t>
  </si>
  <si>
    <t>VA- University of Virginia (UVA) - Main Campus(In-State)</t>
  </si>
  <si>
    <t>VA- University of Virginia (UVA) - Main Campus(Out-of-State)</t>
  </si>
  <si>
    <t>WA- University of Washington (UW) - Main Campus(In-State)</t>
  </si>
  <si>
    <t>WA- University of Washington (UW) - Main Campus(Out-of-State)</t>
  </si>
  <si>
    <t>FL- University of West Florida (UWF)(In-State)</t>
  </si>
  <si>
    <t>FL- University of West Florida (UWF)(Out-of-State)</t>
  </si>
  <si>
    <t>GA- University of West Georgia(In-State)</t>
  </si>
  <si>
    <t>GA- University of West Georgia(Out-of-State)</t>
  </si>
  <si>
    <t>WI- University of Wisconsin (UW) - Green Bay Campus(In-State)</t>
  </si>
  <si>
    <t>WI- University of Wisconsin (UW) - Green Bay Campus(Out-of-State)</t>
  </si>
  <si>
    <t>WI- University of Wisconsin (UW) - La Crosse Campus(In-State)</t>
  </si>
  <si>
    <t>WI- University of Wisconsin (UW) - La Crosse Campus(Out-of-State)</t>
  </si>
  <si>
    <t>WI- University of Wisconsin (UW) - Madison(In-State)</t>
  </si>
  <si>
    <t>WI- University of Wisconsin (UW) - Madison(Out-of-State)</t>
  </si>
  <si>
    <t>WI- University of Wisconsin (UW) - Oshkosh Campus(In-State)</t>
  </si>
  <si>
    <t>WI- University of Wisconsin (UW) - Oshkosh Campus(Out-of-State)</t>
  </si>
  <si>
    <t>WI- University of Wisconsin (UW) - Platteville Campus(In-State)</t>
  </si>
  <si>
    <t>WI- University of Wisconsin (UW) - Platteville Campus(Out-of-State)</t>
  </si>
  <si>
    <t>WI- University of Wisconsin (UW) - River Falls Campus(In-State)</t>
  </si>
  <si>
    <t>WI- University of Wisconsin (UW) - River Falls Campus(Out-of-State)</t>
  </si>
  <si>
    <t>WI- University of Wisconsin (UW) - Stevens Point Campus(In-State)</t>
  </si>
  <si>
    <t>WI- University of Wisconsin (UW) - Stevens Point Campus(Out-of-State)</t>
  </si>
  <si>
    <t>WI- University of Wisconsin (UW) - Stout Campus(In-State)</t>
  </si>
  <si>
    <t>WI- University of Wisconsin (UW) - Stout Campus(Out-of-State)</t>
  </si>
  <si>
    <t>WI- University of Wisconsin (UW) - Superior Campus(In-State)</t>
  </si>
  <si>
    <t>WI- University of Wisconsin (UW) - Superior Campus(Out-of-State)</t>
  </si>
  <si>
    <t>WI- University of Wisconsin (UWEC) - Eau Claire(In-State)</t>
  </si>
  <si>
    <t>WI- University of Wisconsin (UWEC) - Eau Claire(Out-of-State)</t>
  </si>
  <si>
    <t>WI- University of Wisconsin (UWM) - Milwaukee(In-State)</t>
  </si>
  <si>
    <t>WI- University of Wisconsin (UWM) - Milwaukee(Out-of-State)</t>
  </si>
  <si>
    <t>WI- University of Wisconsin (UWW) - Whitewater(In-State)</t>
  </si>
  <si>
    <t>WI- University of Wisconsin (UWW) - Whitewater(Out-of-State)</t>
  </si>
  <si>
    <t>WY- University of Wyoming (UW)(In-State)</t>
  </si>
  <si>
    <t>WY- University of Wyoming (UW)(Out-of-State)</t>
  </si>
  <si>
    <t>PA- Ursinus College</t>
  </si>
  <si>
    <t>UT- Utah State University - Main Campus(In-State)</t>
  </si>
  <si>
    <t>UT- Utah State University - Main Campus(Out-of-State)</t>
  </si>
  <si>
    <t>GA- Valdosta State University (VSU)(In-State)</t>
  </si>
  <si>
    <t>GA- Valdosta State University (VSU)(Out-of-State)</t>
  </si>
  <si>
    <t>IN- Valparaiso University</t>
  </si>
  <si>
    <t>TN- Vanderbilt University</t>
  </si>
  <si>
    <t>PA- Villanova University</t>
  </si>
  <si>
    <t>VA- Virginia Commonwealth University (VCU)(In-State)</t>
  </si>
  <si>
    <t>VA- Virginia Commonwealth University (VCU)(Out-of-State)</t>
  </si>
  <si>
    <t>VA- Virginia Polytechnic Institute and State University (Virginia Tech)(In-State)</t>
  </si>
  <si>
    <t>VA- Virginia Polytechnic Institute and State University (Virginia Tech)(Out-of-State)</t>
  </si>
  <si>
    <t>VA- Virginia State University (VSU)(In-State)</t>
  </si>
  <si>
    <t>VA- Virginia State University (VSU)(Out-of-State)</t>
  </si>
  <si>
    <t>WI- Viterbo University</t>
  </si>
  <si>
    <t>NC- Wake Forest University</t>
  </si>
  <si>
    <t>IA- Wartburg College</t>
  </si>
  <si>
    <t>KS- Washburn University(In-State)</t>
  </si>
  <si>
    <t>KS- Washburn University(Out-of-State)</t>
  </si>
  <si>
    <t>VA- Washington and Lee University</t>
  </si>
  <si>
    <t>WA- Washington State University (WSU)(In-State)</t>
  </si>
  <si>
    <t>WA- Washington State University (WSU)(Out-of-State)</t>
  </si>
  <si>
    <t>MO- Washington University in St. Louis</t>
  </si>
  <si>
    <t>TX- Wayland Baptist University</t>
  </si>
  <si>
    <t>NE- Wayne State College - Wayne, NE(In-State)</t>
  </si>
  <si>
    <t>NE- Wayne State College - Wayne, NE(Out-of-State)</t>
  </si>
  <si>
    <t>MI- Wayne State University - Detroit, MI(In-State)</t>
  </si>
  <si>
    <t>MI- Wayne State University - Detroit, MI(Out-of-State)</t>
  </si>
  <si>
    <t>PA- Waynesburg University</t>
  </si>
  <si>
    <t>UT- Weber State University(In-State)</t>
  </si>
  <si>
    <t>UT- Weber State University(Out-of-State)</t>
  </si>
  <si>
    <t>MO- Webster University</t>
  </si>
  <si>
    <t>MA- Wellesley College</t>
  </si>
  <si>
    <t>MA- Wentworth Institute of Technology</t>
  </si>
  <si>
    <t>CT- Wesleyan University - Middletown, CT</t>
  </si>
  <si>
    <t>PA- West Chester University(In-State)</t>
  </si>
  <si>
    <t>PA- West Chester University(Out-of-State)</t>
  </si>
  <si>
    <t>WV- West Liberty University(In-State)</t>
  </si>
  <si>
    <t>WV- West Liberty University(Out-of-State)</t>
  </si>
  <si>
    <t>TX- West Texas A &amp; M University(In-State)</t>
  </si>
  <si>
    <t>TX- West Texas A &amp; M University(Out-of-State)</t>
  </si>
  <si>
    <t>WV- West Virginia State University(In-State)</t>
  </si>
  <si>
    <t>WV- West Virginia State University(Out-of-State)</t>
  </si>
  <si>
    <t>WV- West Virginia University (WVU) - Main Campus(In-State)</t>
  </si>
  <si>
    <t>WV- West Virginia University (WVU) - Main Campus(Out-of-State)</t>
  </si>
  <si>
    <t>WV- West Virginia University Institute of Technology (WVU Tech)(In-State)</t>
  </si>
  <si>
    <t>WV- West Virginia University Institute of Technology (WVU Tech)(Out-of-State)</t>
  </si>
  <si>
    <t>NC- Western Carolina University(In-State)</t>
  </si>
  <si>
    <t>NC- Western Carolina University(Out-of-State)</t>
  </si>
  <si>
    <t>CT- Western Connecticut State University(In-State)</t>
  </si>
  <si>
    <t>CT- Western Connecticut State University(Out-of-State)</t>
  </si>
  <si>
    <t>IL- Western Illinois University(In-State)</t>
  </si>
  <si>
    <t>IL- Western Illinois University(Out-of-State)</t>
  </si>
  <si>
    <t>KY- Western Kentucky University(In-State)</t>
  </si>
  <si>
    <t>KY- Western Kentucky University(Out-of-State)</t>
  </si>
  <si>
    <t>MI- Western Michigan University (WMU)(In-State)</t>
  </si>
  <si>
    <t>MI- Western Michigan University (WMU)(Out-of-State)</t>
  </si>
  <si>
    <t>MA- Western New England College</t>
  </si>
  <si>
    <t>OR- Western Oregon University(In-State)</t>
  </si>
  <si>
    <t>OR- Western Oregon University(Out-of-State)</t>
  </si>
  <si>
    <t>CO- Western State College of Colorado(In-State)</t>
  </si>
  <si>
    <t>CO- Western State College of Colorado(Out-of-State)</t>
  </si>
  <si>
    <t>WA- Western Washington University(In-State)</t>
  </si>
  <si>
    <t>WA- Western Washington University(Out-of-State)</t>
  </si>
  <si>
    <t>MA- Westfield State University(In-State)</t>
  </si>
  <si>
    <t>MA- Westfield State University(Out-of-State)</t>
  </si>
  <si>
    <t>MA- Wheaton College - Norton, MA</t>
  </si>
  <si>
    <t>IL- Wheaton College - Wheaton, IL</t>
  </si>
  <si>
    <t>WA- Whitman College</t>
  </si>
  <si>
    <t>CA- Whittier College</t>
  </si>
  <si>
    <t>WA- Whitworth University</t>
  </si>
  <si>
    <t>KS- Wichita State University(In-State)</t>
  </si>
  <si>
    <t>KS- Wichita State University(Out-of-State)</t>
  </si>
  <si>
    <t>PA- Wilkes University</t>
  </si>
  <si>
    <t>OR- Willamette University</t>
  </si>
  <si>
    <t>MO- William Jewell College</t>
  </si>
  <si>
    <t>NJ- William Paterson University(In-State)</t>
  </si>
  <si>
    <t>NJ- William Paterson University(Out-of-State)</t>
  </si>
  <si>
    <t>NC- Wingate University</t>
  </si>
  <si>
    <t>MN- Winona State University(In-State)</t>
  </si>
  <si>
    <t>MN- Winona State University(Out-of-State)</t>
  </si>
  <si>
    <t>NC- Winston-Salem State University(In-State)</t>
  </si>
  <si>
    <t>NC- Winston-Salem State University(Out-of-State)</t>
  </si>
  <si>
    <t>SC- Winthrop University(In-State)</t>
  </si>
  <si>
    <t>SC- Winthrop University(Out-of-State)</t>
  </si>
  <si>
    <t>OH- Wittenberg University</t>
  </si>
  <si>
    <t>CA- Woodbury University</t>
  </si>
  <si>
    <t>MA- Worcester Polytechnic Institute (WPI)</t>
  </si>
  <si>
    <t>MA- Worcester State University(In-State)</t>
  </si>
  <si>
    <t>MA- Worcester State University(Out-of-State)</t>
  </si>
  <si>
    <t>OH- Wright State University - Main Campus(In-State)</t>
  </si>
  <si>
    <t>OH- Wright State University - Main Campus(Out-of-State)</t>
  </si>
  <si>
    <t>LA- Xavier University of Louisiana</t>
  </si>
  <si>
    <t>OH- Xavier University</t>
  </si>
  <si>
    <t>CT- Yale University</t>
  </si>
  <si>
    <t>PA- York College - York, PA</t>
  </si>
  <si>
    <t>OH- Youngstown State University (YSU)(In-State)</t>
  </si>
  <si>
    <t>OH- Youngstown State University (YSU)(Out-of-State)</t>
  </si>
  <si>
    <r>
      <t xml:space="preserve">Enter </t>
    </r>
    <r>
      <rPr>
        <b/>
        <sz val="10"/>
        <rFont val="Arial"/>
        <family val="2"/>
      </rPr>
      <t>amount saved</t>
    </r>
    <r>
      <rPr>
        <sz val="10"/>
        <rFont val="Arial"/>
        <family val="2"/>
      </rPr>
      <t xml:space="preserve"> for college (including 529 plans)</t>
    </r>
  </si>
  <si>
    <t>This is the amount you will likely earn each year if you do not go to college.   This is also the amount that you forgo earning if you do go to college (opportunity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</si>
</sst>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00%"/>
  </numFmts>
  <fonts count="46" x14ac:knownFonts="1">
    <font>
      <sz val="11"/>
      <color theme="1"/>
      <name val="Calibri"/>
      <family val="2"/>
      <scheme val="minor"/>
    </font>
    <font>
      <sz val="11"/>
      <color theme="1"/>
      <name val="Calibri"/>
      <family val="2"/>
      <scheme val="minor"/>
    </font>
    <font>
      <sz val="11"/>
      <color rgb="FF006100"/>
      <name val="Calibri"/>
      <family val="2"/>
      <scheme val="minor"/>
    </font>
    <font>
      <b/>
      <sz val="12"/>
      <name val="Courier New"/>
      <family val="3"/>
    </font>
    <font>
      <sz val="12"/>
      <name val="Courier New"/>
      <family val="3"/>
    </font>
    <font>
      <sz val="16"/>
      <color theme="1"/>
      <name val="Calibri"/>
      <family val="2"/>
      <scheme val="minor"/>
    </font>
    <font>
      <b/>
      <sz val="11"/>
      <color theme="1"/>
      <name val="Calibri"/>
      <family val="2"/>
      <scheme val="minor"/>
    </font>
    <font>
      <sz val="16"/>
      <color rgb="FFFF0000"/>
      <name val="Calibri"/>
      <family val="2"/>
      <scheme val="minor"/>
    </font>
    <font>
      <sz val="11"/>
      <color theme="0"/>
      <name val="Calibri"/>
      <family val="2"/>
      <scheme val="minor"/>
    </font>
    <font>
      <b/>
      <sz val="12"/>
      <color theme="0"/>
      <name val="Courier New"/>
      <family val="3"/>
    </font>
    <font>
      <b/>
      <sz val="8"/>
      <color theme="0"/>
      <name val="Verdana"/>
      <family val="2"/>
    </font>
    <font>
      <sz val="8"/>
      <color theme="0"/>
      <name val="Verdana"/>
      <family val="2"/>
    </font>
    <font>
      <sz val="12"/>
      <color theme="0"/>
      <name val="Courier New"/>
      <family val="3"/>
    </font>
    <font>
      <sz val="12"/>
      <color theme="1"/>
      <name val="Calibri"/>
      <family val="2"/>
      <scheme val="minor"/>
    </font>
    <font>
      <b/>
      <sz val="16"/>
      <color theme="1"/>
      <name val="Calibri"/>
      <family val="2"/>
      <scheme val="minor"/>
    </font>
    <font>
      <sz val="11"/>
      <name val="Calibri"/>
      <family val="2"/>
      <scheme val="minor"/>
    </font>
    <font>
      <b/>
      <sz val="8"/>
      <name val="Verdana"/>
      <family val="2"/>
    </font>
    <font>
      <b/>
      <u/>
      <sz val="8"/>
      <name val="Verdana"/>
      <family val="2"/>
    </font>
    <font>
      <sz val="8"/>
      <name val="Verdana"/>
      <family val="2"/>
    </font>
    <font>
      <b/>
      <sz val="11"/>
      <color theme="0"/>
      <name val="Calibri"/>
      <family val="2"/>
      <scheme val="minor"/>
    </font>
    <font>
      <sz val="10"/>
      <name val="Arial"/>
      <family val="2"/>
    </font>
    <font>
      <b/>
      <sz val="12"/>
      <name val="Arial"/>
      <family val="2"/>
    </font>
    <font>
      <sz val="12"/>
      <name val="Arial"/>
      <family val="2"/>
    </font>
    <font>
      <sz val="18"/>
      <name val="Arial"/>
      <family val="2"/>
    </font>
    <font>
      <sz val="20"/>
      <name val="Arial"/>
      <family val="2"/>
    </font>
    <font>
      <b/>
      <sz val="10"/>
      <name val="Arial"/>
      <family val="2"/>
    </font>
    <font>
      <i/>
      <sz val="20"/>
      <name val="Arial"/>
      <family val="2"/>
    </font>
    <font>
      <b/>
      <i/>
      <u/>
      <sz val="10"/>
      <name val="Arial"/>
      <family val="2"/>
    </font>
    <font>
      <sz val="16"/>
      <color theme="4" tint="-0.249977111117893"/>
      <name val="Calibri"/>
      <family val="2"/>
      <scheme val="minor"/>
    </font>
    <font>
      <sz val="16"/>
      <color theme="0"/>
      <name val="Calibri"/>
      <family val="2"/>
      <scheme val="minor"/>
    </font>
    <font>
      <i/>
      <sz val="11"/>
      <color theme="1"/>
      <name val="Calibri"/>
      <family val="2"/>
      <scheme val="minor"/>
    </font>
    <font>
      <i/>
      <sz val="16"/>
      <color theme="1"/>
      <name val="Calibri"/>
      <family val="2"/>
      <scheme val="minor"/>
    </font>
    <font>
      <b/>
      <i/>
      <sz val="16"/>
      <color theme="4" tint="-0.249977111117893"/>
      <name val="Calibri"/>
      <family val="2"/>
      <scheme val="minor"/>
    </font>
    <font>
      <b/>
      <i/>
      <sz val="16"/>
      <color rgb="FF92D050"/>
      <name val="Calibri"/>
      <family val="2"/>
      <scheme val="minor"/>
    </font>
    <font>
      <sz val="14"/>
      <name val="Calibri"/>
      <family val="2"/>
      <scheme val="minor"/>
    </font>
    <font>
      <sz val="18"/>
      <name val="Calibri"/>
      <family val="2"/>
      <scheme val="minor"/>
    </font>
    <font>
      <sz val="20"/>
      <name val="Calibri"/>
      <family val="2"/>
      <scheme val="minor"/>
    </font>
    <font>
      <sz val="22"/>
      <name val="Calibri"/>
      <family val="2"/>
      <scheme val="minor"/>
    </font>
    <font>
      <sz val="22"/>
      <color rgb="FFFF0000"/>
      <name val="Calibri"/>
      <family val="2"/>
      <scheme val="minor"/>
    </font>
    <font>
      <sz val="14"/>
      <color rgb="FF0070C0"/>
      <name val="Arial"/>
      <family val="2"/>
    </font>
    <font>
      <i/>
      <sz val="14"/>
      <color rgb="FF0070C0"/>
      <name val="Calibri"/>
      <family val="2"/>
      <scheme val="minor"/>
    </font>
    <font>
      <i/>
      <sz val="18"/>
      <color rgb="FF0070C0"/>
      <name val="Calibri"/>
      <family val="2"/>
      <scheme val="minor"/>
    </font>
    <font>
      <i/>
      <sz val="12"/>
      <color rgb="FF0070C0"/>
      <name val="Calibri"/>
      <family val="2"/>
      <scheme val="minor"/>
    </font>
    <font>
      <sz val="12"/>
      <color rgb="FF0070C0"/>
      <name val="Calibri"/>
      <family val="2"/>
      <scheme val="minor"/>
    </font>
    <font>
      <sz val="26"/>
      <color theme="6" tint="-0.249977111117893"/>
      <name val="Calibri"/>
      <family val="2"/>
      <scheme val="minor"/>
    </font>
    <font>
      <u/>
      <sz val="24"/>
      <color theme="6" tint="-0.249977111117893"/>
      <name val="Calibri"/>
      <family val="2"/>
      <scheme val="minor"/>
    </font>
  </fonts>
  <fills count="1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9FF66"/>
        <bgColor indexed="64"/>
      </patternFill>
    </fill>
  </fills>
  <borders count="35">
    <border>
      <left/>
      <right/>
      <top/>
      <bottom/>
      <diagonal/>
    </border>
    <border>
      <left style="dotted">
        <color rgb="FF999999"/>
      </left>
      <right/>
      <top/>
      <bottom/>
      <diagonal/>
    </border>
    <border>
      <left style="dotted">
        <color rgb="FF999999"/>
      </left>
      <right/>
      <top style="dotted">
        <color rgb="FF999999"/>
      </top>
      <bottom/>
      <diagonal/>
    </border>
    <border>
      <left/>
      <right/>
      <top style="dotted">
        <color rgb="FF999999"/>
      </top>
      <bottom/>
      <diagonal/>
    </border>
    <border>
      <left/>
      <right style="dotted">
        <color rgb="FF999999"/>
      </right>
      <top style="dotted">
        <color rgb="FF999999"/>
      </top>
      <bottom/>
      <diagonal/>
    </border>
    <border>
      <left style="dotted">
        <color rgb="FF999999"/>
      </left>
      <right style="dotted">
        <color rgb="FF999999"/>
      </right>
      <top/>
      <bottom/>
      <diagonal/>
    </border>
    <border>
      <left style="dotted">
        <color rgb="FF999999"/>
      </left>
      <right style="dotted">
        <color rgb="FF999999"/>
      </right>
      <top style="dotted">
        <color rgb="FF999999"/>
      </top>
      <bottom/>
      <diagonal/>
    </border>
    <border>
      <left/>
      <right/>
      <top style="dotted">
        <color rgb="FF999999"/>
      </top>
      <bottom style="dotted">
        <color rgb="FF999999"/>
      </bottom>
      <diagonal/>
    </border>
    <border>
      <left style="dotted">
        <color rgb="FF999999"/>
      </left>
      <right/>
      <top style="dotted">
        <color rgb="FF999999"/>
      </top>
      <bottom style="dotted">
        <color rgb="FF999999"/>
      </bottom>
      <diagonal/>
    </border>
    <border>
      <left style="dotted">
        <color rgb="FF999999"/>
      </left>
      <right style="dotted">
        <color rgb="FF999999"/>
      </right>
      <top style="dotted">
        <color rgb="FF999999"/>
      </top>
      <bottom style="dotted">
        <color rgb="FF999999"/>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top/>
      <bottom style="thick">
        <color theme="4"/>
      </bottom>
      <diagonal/>
    </border>
    <border>
      <left style="medium">
        <color theme="4"/>
      </left>
      <right style="medium">
        <color theme="4"/>
      </right>
      <top style="medium">
        <color theme="4"/>
      </top>
      <bottom style="medium">
        <color theme="4"/>
      </bottom>
      <diagonal/>
    </border>
    <border>
      <left/>
      <right/>
      <top style="medium">
        <color theme="4"/>
      </top>
      <bottom style="double">
        <color indexed="64"/>
      </bottom>
      <diagonal/>
    </border>
    <border>
      <left/>
      <right style="medium">
        <color theme="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43" fontId="1"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cellStyleXfs>
  <cellXfs count="218">
    <xf numFmtId="0" fontId="0" fillId="0" borderId="0" xfId="0"/>
    <xf numFmtId="0" fontId="0" fillId="0" borderId="0" xfId="0" applyAlignment="1">
      <alignment horizontal="center"/>
    </xf>
    <xf numFmtId="0" fontId="0" fillId="0" borderId="18" xfId="0" applyBorder="1" applyAlignment="1">
      <alignment wrapText="1"/>
    </xf>
    <xf numFmtId="0" fontId="0" fillId="0" borderId="18" xfId="0" applyBorder="1"/>
    <xf numFmtId="165" fontId="5" fillId="0" borderId="18" xfId="1" applyNumberFormat="1" applyFont="1" applyBorder="1"/>
    <xf numFmtId="165" fontId="0" fillId="0" borderId="18" xfId="1" applyNumberFormat="1" applyFont="1" applyBorder="1"/>
    <xf numFmtId="0" fontId="0" fillId="0" borderId="20" xfId="0" applyBorder="1"/>
    <xf numFmtId="0" fontId="0" fillId="0" borderId="0" xfId="0" applyBorder="1" applyAlignment="1">
      <alignment horizontal="center"/>
    </xf>
    <xf numFmtId="0" fontId="0" fillId="0" borderId="18" xfId="0" applyBorder="1" applyAlignment="1">
      <alignment horizontal="center" wrapText="1"/>
    </xf>
    <xf numFmtId="0" fontId="0" fillId="0" borderId="18" xfId="0" applyBorder="1" applyAlignment="1">
      <alignment horizontal="center"/>
    </xf>
    <xf numFmtId="165" fontId="0" fillId="0" borderId="18" xfId="1" applyNumberFormat="1" applyFont="1" applyBorder="1" applyAlignment="1">
      <alignment horizontal="center"/>
    </xf>
    <xf numFmtId="5" fontId="7" fillId="0" borderId="18" xfId="1" applyNumberFormat="1" applyFont="1" applyBorder="1" applyAlignment="1">
      <alignment horizontal="center"/>
    </xf>
    <xf numFmtId="5" fontId="7" fillId="0" borderId="18" xfId="1" applyNumberFormat="1" applyFont="1" applyFill="1" applyBorder="1" applyAlignment="1">
      <alignment horizontal="center"/>
    </xf>
    <xf numFmtId="165" fontId="5" fillId="0" borderId="18" xfId="1" applyNumberFormat="1" applyFont="1" applyFill="1" applyBorder="1" applyAlignment="1">
      <alignment horizontal="center"/>
    </xf>
    <xf numFmtId="5" fontId="5" fillId="0" borderId="18" xfId="1" applyNumberFormat="1" applyFont="1" applyFill="1" applyBorder="1" applyAlignment="1">
      <alignment horizontal="center"/>
    </xf>
    <xf numFmtId="5" fontId="7" fillId="0" borderId="0" xfId="1" applyNumberFormat="1" applyFont="1" applyBorder="1" applyAlignment="1">
      <alignment horizontal="center"/>
    </xf>
    <xf numFmtId="5" fontId="7" fillId="0" borderId="0" xfId="1" applyNumberFormat="1" applyFont="1" applyFill="1" applyBorder="1" applyAlignment="1">
      <alignment horizontal="center"/>
    </xf>
    <xf numFmtId="0" fontId="6" fillId="0" borderId="16" xfId="0" applyFont="1" applyBorder="1" applyAlignment="1">
      <alignment horizontal="center"/>
    </xf>
    <xf numFmtId="0" fontId="0" fillId="0" borderId="0" xfId="0" applyBorder="1" applyAlignment="1">
      <alignment horizontal="center" wrapText="1"/>
    </xf>
    <xf numFmtId="165" fontId="5" fillId="0" borderId="0" xfId="1" applyNumberFormat="1" applyFont="1" applyFill="1" applyBorder="1" applyAlignment="1">
      <alignment horizontal="center"/>
    </xf>
    <xf numFmtId="0" fontId="5" fillId="0" borderId="17" xfId="0" applyFont="1" applyBorder="1"/>
    <xf numFmtId="0" fontId="14" fillId="0" borderId="15" xfId="0" applyFont="1" applyBorder="1" applyAlignment="1">
      <alignment horizontal="center"/>
    </xf>
    <xf numFmtId="0" fontId="7" fillId="0" borderId="17"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wrapText="1"/>
    </xf>
    <xf numFmtId="0" fontId="7" fillId="0" borderId="17" xfId="0" applyFont="1" applyBorder="1"/>
    <xf numFmtId="0" fontId="5" fillId="0" borderId="0" xfId="0" applyFont="1" applyFill="1" applyBorder="1" applyAlignment="1">
      <alignment horizontal="center"/>
    </xf>
    <xf numFmtId="0" fontId="5" fillId="0" borderId="19" xfId="0" applyFont="1" applyBorder="1"/>
    <xf numFmtId="0" fontId="14" fillId="0" borderId="15" xfId="0" applyFont="1" applyBorder="1" applyAlignment="1">
      <alignment horizontal="center" wrapText="1"/>
    </xf>
    <xf numFmtId="0" fontId="5" fillId="0" borderId="19" xfId="0" applyFont="1" applyBorder="1" applyAlignment="1">
      <alignment wrapText="1"/>
    </xf>
    <xf numFmtId="0" fontId="0" fillId="0" borderId="0" xfId="0" applyAlignment="1">
      <alignment wrapText="1"/>
    </xf>
    <xf numFmtId="5" fontId="7" fillId="0" borderId="0" xfId="1" applyNumberFormat="1" applyFont="1" applyBorder="1" applyAlignment="1">
      <alignment horizontal="center" wrapText="1"/>
    </xf>
    <xf numFmtId="5" fontId="7" fillId="0" borderId="0" xfId="1" applyNumberFormat="1"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pplyProtection="1">
      <alignment horizontal="center" wrapText="1"/>
      <protection locked="0"/>
    </xf>
    <xf numFmtId="0" fontId="15" fillId="3" borderId="0" xfId="0" applyFont="1" applyFill="1"/>
    <xf numFmtId="0" fontId="15" fillId="3" borderId="0" xfId="0" applyFont="1" applyFill="1" applyBorder="1"/>
    <xf numFmtId="0" fontId="20" fillId="0" borderId="0" xfId="5"/>
    <xf numFmtId="0" fontId="20" fillId="0" borderId="0" xfId="5" applyAlignment="1">
      <alignment horizontal="center"/>
    </xf>
    <xf numFmtId="0" fontId="20" fillId="0" borderId="0" xfId="5" applyAlignment="1">
      <alignment horizontal="right" indent="1"/>
    </xf>
    <xf numFmtId="165" fontId="20" fillId="0" borderId="0" xfId="5" applyNumberFormat="1"/>
    <xf numFmtId="165" fontId="20" fillId="0" borderId="29" xfId="5" applyNumberFormat="1" applyBorder="1"/>
    <xf numFmtId="165" fontId="21" fillId="0" borderId="0" xfId="6" applyNumberFormat="1" applyFont="1" applyBorder="1"/>
    <xf numFmtId="0" fontId="20" fillId="0" borderId="0" xfId="5" applyBorder="1" applyAlignment="1">
      <alignment horizontal="center"/>
    </xf>
    <xf numFmtId="44" fontId="21" fillId="0" borderId="0" xfId="6" applyFont="1" applyBorder="1"/>
    <xf numFmtId="0" fontId="20" fillId="0" borderId="0" xfId="5" applyAlignment="1">
      <alignment horizontal="center" wrapText="1"/>
    </xf>
    <xf numFmtId="0" fontId="20" fillId="0" borderId="0" xfId="5" applyAlignment="1">
      <alignment wrapText="1"/>
    </xf>
    <xf numFmtId="166" fontId="0" fillId="0" borderId="0" xfId="8" applyNumberFormat="1" applyFont="1" applyAlignment="1">
      <alignment horizontal="center"/>
    </xf>
    <xf numFmtId="8" fontId="20" fillId="0" borderId="0" xfId="5" applyNumberFormat="1"/>
    <xf numFmtId="43" fontId="20" fillId="0" borderId="0" xfId="5" applyNumberFormat="1"/>
    <xf numFmtId="44" fontId="20" fillId="0" borderId="0" xfId="6"/>
    <xf numFmtId="8" fontId="20" fillId="0" borderId="0" xfId="6" applyNumberFormat="1"/>
    <xf numFmtId="44" fontId="20" fillId="0" borderId="0" xfId="6" applyNumberFormat="1"/>
    <xf numFmtId="0" fontId="20" fillId="6" borderId="0" xfId="5" applyFill="1" applyAlignment="1">
      <alignment wrapText="1"/>
    </xf>
    <xf numFmtId="0" fontId="20" fillId="6" borderId="0" xfId="5" applyFill="1"/>
    <xf numFmtId="44" fontId="20" fillId="6" borderId="0" xfId="5" applyNumberFormat="1" applyFill="1"/>
    <xf numFmtId="0" fontId="20" fillId="6" borderId="0" xfId="5" applyFill="1" applyAlignment="1">
      <alignment horizontal="center"/>
    </xf>
    <xf numFmtId="0" fontId="23" fillId="0" borderId="0" xfId="5" applyFont="1" applyAlignment="1"/>
    <xf numFmtId="0" fontId="23" fillId="6" borderId="0" xfId="5" applyFont="1" applyFill="1" applyAlignment="1"/>
    <xf numFmtId="0" fontId="20" fillId="6" borderId="0" xfId="5" applyFill="1" applyAlignment="1">
      <alignment horizontal="center" wrapText="1"/>
    </xf>
    <xf numFmtId="0" fontId="20" fillId="0" borderId="0" xfId="5" applyFill="1"/>
    <xf numFmtId="0" fontId="20" fillId="0" borderId="0" xfId="5" applyFill="1" applyAlignment="1">
      <alignment horizontal="center"/>
    </xf>
    <xf numFmtId="0" fontId="25" fillId="6" borderId="0" xfId="7" applyNumberFormat="1" applyFont="1" applyFill="1"/>
    <xf numFmtId="0" fontId="25" fillId="6" borderId="0" xfId="7" applyNumberFormat="1" applyFont="1" applyFill="1" applyBorder="1"/>
    <xf numFmtId="0" fontId="20" fillId="0" borderId="0" xfId="5" applyAlignment="1"/>
    <xf numFmtId="0" fontId="20" fillId="7" borderId="0" xfId="5" applyFill="1" applyAlignment="1">
      <alignment horizontal="center" wrapText="1"/>
    </xf>
    <xf numFmtId="0" fontId="20" fillId="8" borderId="0" xfId="5" applyFill="1" applyAlignment="1">
      <alignment horizontal="center" wrapText="1"/>
    </xf>
    <xf numFmtId="0" fontId="20" fillId="9" borderId="0" xfId="5" applyFill="1" applyAlignment="1">
      <alignment horizontal="center" wrapText="1"/>
    </xf>
    <xf numFmtId="0" fontId="20" fillId="10" borderId="0" xfId="5" applyFill="1" applyAlignment="1">
      <alignment horizontal="center" wrapText="1"/>
    </xf>
    <xf numFmtId="0" fontId="20" fillId="11" borderId="0" xfId="5" applyFill="1" applyAlignment="1">
      <alignment horizontal="center" wrapText="1"/>
    </xf>
    <xf numFmtId="0" fontId="20" fillId="12" borderId="0" xfId="5" applyFill="1" applyAlignment="1">
      <alignment horizontal="center" wrapText="1"/>
    </xf>
    <xf numFmtId="0" fontId="20" fillId="13" borderId="0" xfId="5" applyFill="1" applyAlignment="1">
      <alignment horizontal="center" wrapText="1"/>
    </xf>
    <xf numFmtId="0" fontId="25" fillId="14" borderId="0" xfId="5" applyFont="1" applyFill="1" applyAlignment="1">
      <alignment horizontal="center" wrapText="1"/>
    </xf>
    <xf numFmtId="0" fontId="27" fillId="0" borderId="0" xfId="5" applyFont="1"/>
    <xf numFmtId="167" fontId="25" fillId="0" borderId="28" xfId="7" applyNumberFormat="1" applyFont="1" applyBorder="1" applyProtection="1">
      <protection locked="0"/>
    </xf>
    <xf numFmtId="166" fontId="25" fillId="0" borderId="28" xfId="8" applyNumberFormat="1" applyFont="1" applyBorder="1" applyProtection="1">
      <protection locked="0"/>
    </xf>
    <xf numFmtId="166" fontId="21" fillId="0" borderId="28" xfId="8" applyNumberFormat="1" applyFont="1" applyBorder="1" applyProtection="1">
      <protection locked="0"/>
    </xf>
    <xf numFmtId="0" fontId="21" fillId="0" borderId="28" xfId="7" applyNumberFormat="1" applyFont="1" applyBorder="1" applyProtection="1">
      <protection locked="0"/>
    </xf>
    <xf numFmtId="165" fontId="21" fillId="0" borderId="28" xfId="6" applyNumberFormat="1" applyFont="1" applyBorder="1" applyProtection="1">
      <protection locked="0"/>
    </xf>
    <xf numFmtId="0" fontId="28" fillId="0" borderId="17" xfId="0" applyFont="1" applyBorder="1" applyAlignment="1">
      <alignment wrapText="1"/>
    </xf>
    <xf numFmtId="0" fontId="30" fillId="0" borderId="0" xfId="0" applyFont="1" applyBorder="1" applyAlignment="1">
      <alignment horizontal="center" wrapText="1"/>
    </xf>
    <xf numFmtId="0" fontId="5" fillId="0" borderId="17" xfId="0" applyFont="1" applyBorder="1" applyAlignment="1">
      <alignment vertical="center" wrapText="1"/>
    </xf>
    <xf numFmtId="5" fontId="7" fillId="0" borderId="31" xfId="1" applyNumberFormat="1" applyFont="1" applyFill="1" applyBorder="1" applyAlignment="1">
      <alignment horizontal="center" wrapText="1"/>
    </xf>
    <xf numFmtId="0" fontId="29" fillId="0" borderId="17" xfId="0" applyFont="1" applyBorder="1" applyAlignment="1">
      <alignment wrapText="1"/>
    </xf>
    <xf numFmtId="165" fontId="0" fillId="0" borderId="18" xfId="1" applyNumberFormat="1" applyFont="1" applyBorder="1" applyAlignment="1">
      <alignment wrapText="1"/>
    </xf>
    <xf numFmtId="0" fontId="31" fillId="0" borderId="17" xfId="0" applyFont="1" applyBorder="1"/>
    <xf numFmtId="0" fontId="32" fillId="0" borderId="17" xfId="0" applyFont="1" applyBorder="1"/>
    <xf numFmtId="0" fontId="31" fillId="0" borderId="17" xfId="0" applyFont="1" applyBorder="1" applyAlignment="1">
      <alignment vertical="center"/>
    </xf>
    <xf numFmtId="0" fontId="33" fillId="0" borderId="17" xfId="0" applyFont="1" applyBorder="1"/>
    <xf numFmtId="0" fontId="35" fillId="3" borderId="0" xfId="0" applyFont="1" applyFill="1" applyAlignment="1">
      <alignment horizontal="right" vertical="center"/>
    </xf>
    <xf numFmtId="166" fontId="37" fillId="3" borderId="0" xfId="0" applyNumberFormat="1" applyFont="1" applyFill="1" applyAlignment="1">
      <alignment horizontal="left" vertical="center"/>
    </xf>
    <xf numFmtId="0" fontId="36" fillId="3" borderId="0" xfId="0" applyFont="1" applyFill="1"/>
    <xf numFmtId="0" fontId="36" fillId="3" borderId="0" xfId="0" applyFont="1" applyFill="1" applyAlignment="1">
      <alignment horizontal="left" vertical="center"/>
    </xf>
    <xf numFmtId="5" fontId="38" fillId="0" borderId="31" xfId="1" applyNumberFormat="1" applyFont="1" applyFill="1" applyBorder="1" applyAlignment="1">
      <alignment horizontal="center" wrapText="1"/>
    </xf>
    <xf numFmtId="0" fontId="0" fillId="0" borderId="0" xfId="0" applyProtection="1">
      <protection hidden="1"/>
    </xf>
    <xf numFmtId="0" fontId="15" fillId="3" borderId="0" xfId="0" applyFont="1" applyFill="1" applyProtection="1">
      <protection hidden="1"/>
    </xf>
    <xf numFmtId="0" fontId="16" fillId="3" borderId="0" xfId="0" applyFont="1" applyFill="1" applyAlignment="1" applyProtection="1">
      <alignment horizontal="center" vertical="center" wrapText="1"/>
      <protection hidden="1"/>
    </xf>
    <xf numFmtId="6" fontId="18" fillId="3" borderId="0" xfId="0" applyNumberFormat="1" applyFont="1" applyFill="1" applyAlignment="1" applyProtection="1">
      <alignment vertical="center" wrapText="1"/>
      <protection hidden="1"/>
    </xf>
    <xf numFmtId="9" fontId="15" fillId="3" borderId="0" xfId="2" applyFont="1" applyFill="1" applyProtection="1">
      <protection hidden="1"/>
    </xf>
    <xf numFmtId="0" fontId="18" fillId="3" borderId="3" xfId="0" applyFont="1" applyFill="1" applyBorder="1" applyAlignment="1" applyProtection="1">
      <alignment horizontal="center" vertical="center" wrapText="1"/>
      <protection hidden="1"/>
    </xf>
    <xf numFmtId="0" fontId="18" fillId="3" borderId="2" xfId="0" applyFont="1" applyFill="1" applyBorder="1" applyAlignment="1" applyProtection="1">
      <alignment horizontal="center" vertical="center" wrapText="1"/>
      <protection hidden="1"/>
    </xf>
    <xf numFmtId="6" fontId="18" fillId="3" borderId="2" xfId="0" applyNumberFormat="1" applyFont="1" applyFill="1" applyBorder="1" applyAlignment="1" applyProtection="1">
      <alignment horizontal="center" vertical="center" wrapText="1"/>
      <protection hidden="1"/>
    </xf>
    <xf numFmtId="6" fontId="18" fillId="3" borderId="1" xfId="0" applyNumberFormat="1" applyFont="1" applyFill="1" applyBorder="1" applyAlignment="1" applyProtection="1">
      <alignment horizontal="center" vertical="center" wrapText="1"/>
      <protection hidden="1"/>
    </xf>
    <xf numFmtId="10" fontId="18" fillId="3" borderId="2" xfId="0" applyNumberFormat="1" applyFont="1" applyFill="1" applyBorder="1" applyAlignment="1" applyProtection="1">
      <alignment horizontal="center" vertical="center" wrapText="1"/>
      <protection hidden="1"/>
    </xf>
    <xf numFmtId="9" fontId="18" fillId="3" borderId="2" xfId="0" applyNumberFormat="1" applyFont="1" applyFill="1" applyBorder="1" applyAlignment="1" applyProtection="1">
      <alignment horizontal="center" vertical="center" wrapText="1"/>
      <protection hidden="1"/>
    </xf>
    <xf numFmtId="10" fontId="18" fillId="3" borderId="6" xfId="0" applyNumberFormat="1" applyFont="1" applyFill="1" applyBorder="1" applyAlignment="1" applyProtection="1">
      <alignment horizontal="center" vertical="center" wrapText="1"/>
      <protection hidden="1"/>
    </xf>
    <xf numFmtId="164" fontId="4" fillId="3" borderId="13" xfId="0" applyNumberFormat="1" applyFont="1" applyFill="1" applyBorder="1" applyProtection="1">
      <protection hidden="1"/>
    </xf>
    <xf numFmtId="164" fontId="4" fillId="3" borderId="0" xfId="0" applyNumberFormat="1" applyFont="1" applyFill="1" applyBorder="1" applyProtection="1">
      <protection hidden="1"/>
    </xf>
    <xf numFmtId="164" fontId="12" fillId="3" borderId="0" xfId="0" applyNumberFormat="1" applyFont="1" applyFill="1" applyBorder="1" applyProtection="1">
      <protection hidden="1"/>
    </xf>
    <xf numFmtId="0" fontId="8" fillId="3" borderId="0" xfId="0" applyFont="1" applyFill="1" applyProtection="1">
      <protection hidden="1"/>
    </xf>
    <xf numFmtId="0" fontId="10" fillId="3" borderId="0" xfId="0" applyFont="1" applyFill="1" applyAlignment="1" applyProtection="1">
      <alignment horizontal="center" vertical="center" wrapText="1"/>
      <protection hidden="1"/>
    </xf>
    <xf numFmtId="0" fontId="11" fillId="3" borderId="0" xfId="0" applyFont="1" applyFill="1" applyAlignment="1" applyProtection="1">
      <alignment vertical="center" wrapText="1"/>
      <protection hidden="1"/>
    </xf>
    <xf numFmtId="6" fontId="11" fillId="3" borderId="0" xfId="0" applyNumberFormat="1" applyFont="1" applyFill="1" applyAlignment="1" applyProtection="1">
      <alignment vertical="center" wrapText="1"/>
      <protection hidden="1"/>
    </xf>
    <xf numFmtId="9" fontId="11" fillId="3" borderId="0" xfId="0" applyNumberFormat="1" applyFont="1" applyFill="1" applyAlignment="1" applyProtection="1">
      <alignment vertical="center" wrapText="1"/>
      <protection hidden="1"/>
    </xf>
    <xf numFmtId="165" fontId="15" fillId="3" borderId="0" xfId="0" applyNumberFormat="1" applyFont="1" applyFill="1" applyProtection="1">
      <protection hidden="1"/>
    </xf>
    <xf numFmtId="0" fontId="15" fillId="3" borderId="0" xfId="0" applyFont="1" applyFill="1" applyBorder="1" applyProtection="1">
      <protection hidden="1"/>
    </xf>
    <xf numFmtId="0" fontId="15" fillId="3" borderId="2" xfId="0" applyFont="1" applyFill="1" applyBorder="1" applyProtection="1">
      <protection hidden="1"/>
    </xf>
    <xf numFmtId="164" fontId="4" fillId="3" borderId="13" xfId="0" applyNumberFormat="1" applyFont="1" applyFill="1" applyBorder="1" applyAlignment="1" applyProtection="1">
      <alignment horizontal="left"/>
      <protection hidden="1"/>
    </xf>
    <xf numFmtId="164" fontId="4" fillId="3" borderId="10" xfId="0" applyNumberFormat="1" applyFont="1" applyFill="1" applyBorder="1" applyProtection="1">
      <protection hidden="1"/>
    </xf>
    <xf numFmtId="164" fontId="4" fillId="3" borderId="11" xfId="0" applyNumberFormat="1" applyFont="1" applyFill="1" applyBorder="1" applyProtection="1">
      <protection hidden="1"/>
    </xf>
    <xf numFmtId="164" fontId="15" fillId="3" borderId="0" xfId="0" applyNumberFormat="1" applyFont="1" applyFill="1" applyProtection="1">
      <protection hidden="1"/>
    </xf>
    <xf numFmtId="164" fontId="8" fillId="3" borderId="0" xfId="0" applyNumberFormat="1" applyFont="1" applyFill="1" applyProtection="1">
      <protection hidden="1"/>
    </xf>
    <xf numFmtId="0" fontId="18" fillId="3" borderId="6" xfId="0" applyFont="1" applyFill="1" applyBorder="1" applyAlignment="1" applyProtection="1">
      <alignment horizontal="center" vertical="center" wrapText="1"/>
      <protection hidden="1"/>
    </xf>
    <xf numFmtId="0" fontId="18" fillId="3" borderId="7" xfId="0"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6" fontId="18" fillId="3" borderId="8" xfId="0" applyNumberFormat="1" applyFont="1" applyFill="1" applyBorder="1" applyAlignment="1" applyProtection="1">
      <alignment horizontal="center" vertical="center" wrapText="1"/>
      <protection hidden="1"/>
    </xf>
    <xf numFmtId="10" fontId="18" fillId="3" borderId="8" xfId="0" applyNumberFormat="1" applyFont="1" applyFill="1" applyBorder="1" applyAlignment="1" applyProtection="1">
      <alignment horizontal="center" vertical="center" wrapText="1"/>
      <protection hidden="1"/>
    </xf>
    <xf numFmtId="9" fontId="18" fillId="3" borderId="8" xfId="0" applyNumberFormat="1" applyFont="1" applyFill="1" applyBorder="1" applyAlignment="1" applyProtection="1">
      <alignment horizontal="center" vertical="center" wrapText="1"/>
      <protection hidden="1"/>
    </xf>
    <xf numFmtId="10" fontId="18" fillId="3" borderId="9" xfId="0" applyNumberFormat="1" applyFont="1" applyFill="1" applyBorder="1" applyAlignment="1" applyProtection="1">
      <alignment horizontal="center" vertical="center" wrapText="1"/>
      <protection hidden="1"/>
    </xf>
    <xf numFmtId="9" fontId="15" fillId="3" borderId="0" xfId="0" applyNumberFormat="1" applyFont="1" applyFill="1" applyProtection="1">
      <protection hidden="1"/>
    </xf>
    <xf numFmtId="164" fontId="3" fillId="3" borderId="10" xfId="0" applyNumberFormat="1" applyFont="1" applyFill="1" applyBorder="1" applyAlignment="1" applyProtection="1">
      <alignment horizontal="center"/>
      <protection hidden="1"/>
    </xf>
    <xf numFmtId="164" fontId="3" fillId="3" borderId="11" xfId="0" applyNumberFormat="1" applyFont="1" applyFill="1" applyBorder="1" applyAlignment="1" applyProtection="1">
      <alignment horizontal="right" wrapText="1"/>
      <protection hidden="1"/>
    </xf>
    <xf numFmtId="0" fontId="15" fillId="4" borderId="0" xfId="0" applyFont="1" applyFill="1" applyProtection="1">
      <protection hidden="1"/>
    </xf>
    <xf numFmtId="0" fontId="0" fillId="5" borderId="0" xfId="0" applyFill="1" applyProtection="1">
      <protection hidden="1"/>
    </xf>
    <xf numFmtId="0" fontId="15" fillId="5" borderId="0" xfId="0" applyFont="1" applyFill="1" applyProtection="1">
      <protection hidden="1"/>
    </xf>
    <xf numFmtId="0" fontId="16" fillId="5" borderId="3" xfId="0" applyFont="1" applyFill="1" applyBorder="1" applyAlignment="1" applyProtection="1">
      <alignment horizontal="center" vertical="center" wrapText="1"/>
      <protection hidden="1"/>
    </xf>
    <xf numFmtId="0" fontId="17" fillId="5" borderId="3" xfId="0" applyFont="1" applyFill="1" applyBorder="1" applyAlignment="1" applyProtection="1">
      <alignment horizontal="center" vertical="center" wrapText="1"/>
      <protection hidden="1"/>
    </xf>
    <xf numFmtId="0" fontId="17" fillId="5" borderId="4" xfId="0" applyFont="1" applyFill="1" applyBorder="1" applyAlignment="1" applyProtection="1">
      <alignment horizontal="center" vertical="center" wrapText="1"/>
      <protection hidden="1"/>
    </xf>
    <xf numFmtId="164" fontId="3" fillId="3" borderId="11" xfId="0" applyNumberFormat="1" applyFont="1" applyFill="1" applyBorder="1" applyAlignment="1" applyProtection="1">
      <alignment horizontal="center"/>
      <protection hidden="1"/>
    </xf>
    <xf numFmtId="164" fontId="9" fillId="3" borderId="11" xfId="0" applyNumberFormat="1" applyFont="1" applyFill="1" applyBorder="1" applyAlignment="1" applyProtection="1">
      <alignment horizontal="right" wrapText="1"/>
      <protection hidden="1"/>
    </xf>
    <xf numFmtId="0" fontId="18" fillId="3" borderId="0" xfId="0" applyFont="1" applyFill="1" applyBorder="1" applyAlignment="1" applyProtection="1">
      <alignment horizontal="center" vertical="center" wrapText="1"/>
      <protection hidden="1"/>
    </xf>
    <xf numFmtId="0" fontId="18" fillId="3" borderId="1" xfId="0" applyFont="1" applyFill="1" applyBorder="1" applyAlignment="1" applyProtection="1">
      <alignment horizontal="center" vertical="center" wrapText="1"/>
      <protection hidden="1"/>
    </xf>
    <xf numFmtId="10" fontId="18" fillId="3" borderId="1" xfId="0" applyNumberFormat="1" applyFont="1" applyFill="1" applyBorder="1" applyAlignment="1" applyProtection="1">
      <alignment horizontal="center" vertical="center" wrapText="1"/>
      <protection hidden="1"/>
    </xf>
    <xf numFmtId="9" fontId="18" fillId="3" borderId="1" xfId="0" applyNumberFormat="1" applyFont="1" applyFill="1" applyBorder="1" applyAlignment="1" applyProtection="1">
      <alignment horizontal="center" vertical="center" wrapText="1"/>
      <protection hidden="1"/>
    </xf>
    <xf numFmtId="10" fontId="18" fillId="3" borderId="5" xfId="0" applyNumberFormat="1" applyFont="1" applyFill="1" applyBorder="1" applyAlignment="1" applyProtection="1">
      <alignment horizontal="center" vertical="center" wrapText="1"/>
      <protection hidden="1"/>
    </xf>
    <xf numFmtId="164" fontId="4" fillId="3" borderId="12" xfId="0" applyNumberFormat="1" applyFont="1" applyFill="1" applyBorder="1" applyProtection="1">
      <protection hidden="1"/>
    </xf>
    <xf numFmtId="0" fontId="8" fillId="0" borderId="0" xfId="0" applyFont="1" applyProtection="1">
      <protection hidden="1"/>
    </xf>
    <xf numFmtId="165" fontId="8" fillId="3" borderId="0" xfId="0" applyNumberFormat="1" applyFont="1" applyFill="1" applyProtection="1">
      <protection hidden="1"/>
    </xf>
    <xf numFmtId="165" fontId="8" fillId="3" borderId="0" xfId="1" applyNumberFormat="1" applyFont="1" applyFill="1" applyProtection="1">
      <protection hidden="1"/>
    </xf>
    <xf numFmtId="165" fontId="21" fillId="13" borderId="28" xfId="6" applyNumberFormat="1" applyFont="1" applyFill="1" applyBorder="1" applyProtection="1"/>
    <xf numFmtId="0" fontId="31" fillId="0" borderId="19" xfId="0" applyFont="1" applyBorder="1"/>
    <xf numFmtId="0" fontId="5" fillId="0" borderId="23" xfId="0" applyFont="1" applyFill="1" applyBorder="1" applyAlignment="1">
      <alignment horizontal="center" wrapText="1"/>
    </xf>
    <xf numFmtId="0" fontId="5" fillId="0" borderId="23" xfId="0" applyFont="1" applyFill="1" applyBorder="1" applyAlignment="1">
      <alignment horizontal="center"/>
    </xf>
    <xf numFmtId="0" fontId="0" fillId="0" borderId="20" xfId="0" applyFill="1" applyBorder="1" applyAlignment="1">
      <alignment horizontal="center"/>
    </xf>
    <xf numFmtId="0" fontId="28" fillId="0" borderId="0" xfId="0" applyFont="1" applyBorder="1" applyAlignment="1">
      <alignment wrapText="1"/>
    </xf>
    <xf numFmtId="0" fontId="5" fillId="0" borderId="0" xfId="0" applyFont="1" applyBorder="1" applyAlignment="1">
      <alignment wrapText="1"/>
    </xf>
    <xf numFmtId="5" fontId="5" fillId="0" borderId="0" xfId="1" applyNumberFormat="1" applyFont="1" applyFill="1" applyBorder="1" applyAlignment="1" applyProtection="1">
      <alignment horizontal="center"/>
      <protection locked="0"/>
    </xf>
    <xf numFmtId="0" fontId="13" fillId="0" borderId="0" xfId="0" applyFont="1" applyBorder="1" applyAlignment="1">
      <alignment wrapText="1"/>
    </xf>
    <xf numFmtId="0" fontId="5" fillId="0" borderId="0" xfId="0" applyFont="1" applyBorder="1"/>
    <xf numFmtId="0" fontId="0" fillId="0" borderId="0" xfId="0" applyFill="1" applyBorder="1" applyAlignment="1">
      <alignment horizontal="center"/>
    </xf>
    <xf numFmtId="0" fontId="0" fillId="0" borderId="0" xfId="0" applyBorder="1"/>
    <xf numFmtId="8" fontId="25" fillId="10" borderId="0" xfId="7" applyNumberFormat="1" applyFont="1" applyFill="1"/>
    <xf numFmtId="0" fontId="39" fillId="0" borderId="0" xfId="5" applyFont="1"/>
    <xf numFmtId="0" fontId="15" fillId="0" borderId="0" xfId="0" applyFont="1" applyProtection="1">
      <protection hidden="1"/>
    </xf>
    <xf numFmtId="0" fontId="15" fillId="0" borderId="0" xfId="0" applyFont="1" applyAlignment="1" applyProtection="1">
      <alignment wrapText="1"/>
      <protection hidden="1"/>
    </xf>
    <xf numFmtId="0" fontId="15" fillId="0" borderId="0" xfId="0" applyFont="1" applyBorder="1" applyAlignment="1" applyProtection="1">
      <alignment horizontal="center" wrapText="1"/>
      <protection hidden="1"/>
    </xf>
    <xf numFmtId="0" fontId="15" fillId="0" borderId="0" xfId="0" applyFont="1" applyBorder="1" applyAlignment="1" applyProtection="1">
      <alignment horizontal="center"/>
      <protection hidden="1"/>
    </xf>
    <xf numFmtId="0" fontId="15" fillId="0" borderId="0" xfId="0" applyFont="1" applyAlignment="1" applyProtection="1">
      <alignment horizontal="center"/>
      <protection hidden="1"/>
    </xf>
    <xf numFmtId="0" fontId="18" fillId="3" borderId="0" xfId="0" applyFont="1" applyFill="1" applyAlignment="1" applyProtection="1">
      <alignment vertical="center" wrapText="1"/>
      <protection hidden="1"/>
    </xf>
    <xf numFmtId="9" fontId="18" fillId="3" borderId="0" xfId="0" applyNumberFormat="1" applyFont="1" applyFill="1" applyAlignment="1" applyProtection="1">
      <alignment vertical="center" wrapText="1"/>
      <protection hidden="1"/>
    </xf>
    <xf numFmtId="0" fontId="34" fillId="3" borderId="0" xfId="0" applyFont="1" applyFill="1" applyBorder="1"/>
    <xf numFmtId="0" fontId="0" fillId="0" borderId="0" xfId="0" applyBorder="1" applyProtection="1">
      <protection hidden="1"/>
    </xf>
    <xf numFmtId="9" fontId="37" fillId="3" borderId="0" xfId="2" applyFont="1" applyFill="1" applyBorder="1" applyAlignment="1"/>
    <xf numFmtId="9" fontId="37" fillId="3" borderId="34" xfId="2" applyFont="1" applyFill="1" applyBorder="1" applyAlignment="1">
      <alignment horizontal="center"/>
    </xf>
    <xf numFmtId="165" fontId="5" fillId="0" borderId="34" xfId="1" applyNumberFormat="1" applyFont="1" applyBorder="1"/>
    <xf numFmtId="0" fontId="40" fillId="0" borderId="0" xfId="0" applyFont="1"/>
    <xf numFmtId="0" fontId="8" fillId="0" borderId="0" xfId="0" applyFont="1" applyAlignment="1" applyProtection="1">
      <alignment wrapText="1"/>
      <protection hidden="1"/>
    </xf>
    <xf numFmtId="0" fontId="8" fillId="0" borderId="0" xfId="0" applyFont="1" applyBorder="1" applyAlignment="1" applyProtection="1">
      <alignment horizontal="center" wrapText="1"/>
      <protection hidden="1"/>
    </xf>
    <xf numFmtId="0" fontId="8" fillId="0" borderId="0" xfId="0" applyFont="1" applyBorder="1" applyAlignment="1" applyProtection="1">
      <alignment horizontal="center"/>
      <protection hidden="1"/>
    </xf>
    <xf numFmtId="0" fontId="8" fillId="0" borderId="0" xfId="0" applyFont="1" applyAlignment="1" applyProtection="1">
      <alignment horizontal="center"/>
      <protection hidden="1"/>
    </xf>
    <xf numFmtId="0" fontId="15" fillId="0" borderId="0" xfId="0" applyFont="1" applyBorder="1" applyProtection="1">
      <protection hidden="1"/>
    </xf>
    <xf numFmtId="9" fontId="15" fillId="0" borderId="0" xfId="2" applyFont="1" applyBorder="1" applyAlignment="1" applyProtection="1">
      <alignment wrapText="1"/>
      <protection hidden="1"/>
    </xf>
    <xf numFmtId="9" fontId="15" fillId="3" borderId="0" xfId="2" applyFont="1" applyFill="1" applyBorder="1" applyProtection="1">
      <protection hidden="1"/>
    </xf>
    <xf numFmtId="166" fontId="15" fillId="3" borderId="0" xfId="4" applyNumberFormat="1" applyFont="1" applyFill="1" applyBorder="1" applyProtection="1">
      <protection hidden="1"/>
    </xf>
    <xf numFmtId="0" fontId="8" fillId="3" borderId="0" xfId="0" applyFont="1" applyFill="1" applyBorder="1" applyProtection="1">
      <protection hidden="1"/>
    </xf>
    <xf numFmtId="165" fontId="8" fillId="3" borderId="0" xfId="0" applyNumberFormat="1" applyFont="1" applyFill="1" applyBorder="1" applyProtection="1">
      <protection hidden="1"/>
    </xf>
    <xf numFmtId="0" fontId="19" fillId="3" borderId="0" xfId="3" applyFont="1" applyFill="1" applyBorder="1" applyProtection="1">
      <protection hidden="1"/>
    </xf>
    <xf numFmtId="165" fontId="8" fillId="3" borderId="0" xfId="1" applyNumberFormat="1" applyFont="1" applyFill="1" applyBorder="1" applyProtection="1">
      <protection hidden="1"/>
    </xf>
    <xf numFmtId="0" fontId="43" fillId="0" borderId="18" xfId="0" applyFont="1" applyBorder="1" applyAlignment="1">
      <alignment wrapText="1"/>
    </xf>
    <xf numFmtId="9" fontId="37" fillId="3" borderId="0" xfId="2" applyFont="1" applyFill="1" applyBorder="1" applyAlignment="1">
      <alignment horizontal="center"/>
    </xf>
    <xf numFmtId="0" fontId="13" fillId="0" borderId="34" xfId="0" applyFont="1" applyBorder="1" applyAlignment="1">
      <alignment horizontal="center" wrapText="1"/>
    </xf>
    <xf numFmtId="0" fontId="13" fillId="0" borderId="31" xfId="0" applyFont="1" applyBorder="1" applyAlignment="1">
      <alignment horizontal="center" wrapText="1"/>
    </xf>
    <xf numFmtId="165" fontId="36" fillId="3" borderId="0" xfId="0" applyNumberFormat="1" applyFont="1" applyFill="1" applyAlignment="1">
      <alignment horizontal="center"/>
    </xf>
    <xf numFmtId="0" fontId="44" fillId="3" borderId="21" xfId="0" applyFont="1" applyFill="1" applyBorder="1" applyAlignment="1">
      <alignment horizontal="center"/>
    </xf>
    <xf numFmtId="0" fontId="44" fillId="3" borderId="22" xfId="0" applyFont="1" applyFill="1" applyBorder="1" applyAlignment="1">
      <alignment horizontal="center"/>
    </xf>
    <xf numFmtId="0" fontId="14" fillId="0" borderId="24" xfId="0" applyFont="1" applyBorder="1" applyAlignment="1">
      <alignment horizontal="center"/>
    </xf>
    <xf numFmtId="0" fontId="5" fillId="7" borderId="25" xfId="0" applyFont="1" applyFill="1" applyBorder="1" applyAlignment="1" applyProtection="1">
      <alignment horizontal="center" wrapText="1"/>
      <protection locked="0"/>
    </xf>
    <xf numFmtId="0" fontId="5" fillId="7" borderId="26" xfId="0" applyFont="1" applyFill="1" applyBorder="1" applyAlignment="1" applyProtection="1">
      <alignment horizontal="center" wrapText="1"/>
      <protection locked="0"/>
    </xf>
    <xf numFmtId="9" fontId="37" fillId="3" borderId="32" xfId="2" applyFont="1" applyFill="1" applyBorder="1" applyAlignment="1">
      <alignment horizontal="center"/>
    </xf>
    <xf numFmtId="9" fontId="37" fillId="3" borderId="33" xfId="2" applyFont="1" applyFill="1" applyBorder="1" applyAlignment="1">
      <alignment horizontal="center"/>
    </xf>
    <xf numFmtId="5" fontId="7" fillId="0" borderId="14" xfId="1" applyNumberFormat="1" applyFont="1" applyBorder="1" applyAlignment="1">
      <alignment horizontal="center" wrapText="1"/>
    </xf>
    <xf numFmtId="0" fontId="42" fillId="0" borderId="27" xfId="0" applyFont="1" applyBorder="1" applyAlignment="1">
      <alignment horizontal="left" vertical="top" wrapText="1"/>
    </xf>
    <xf numFmtId="0" fontId="42" fillId="0" borderId="0" xfId="0" applyFont="1" applyBorder="1" applyAlignment="1">
      <alignment horizontal="left" vertical="top" wrapText="1"/>
    </xf>
    <xf numFmtId="164" fontId="4" fillId="3" borderId="14" xfId="0" applyNumberFormat="1" applyFont="1" applyFill="1" applyBorder="1" applyAlignment="1" applyProtection="1">
      <alignment horizontal="left" wrapText="1"/>
      <protection hidden="1"/>
    </xf>
    <xf numFmtId="164" fontId="4" fillId="3" borderId="0" xfId="0" applyNumberFormat="1" applyFont="1" applyFill="1" applyAlignment="1" applyProtection="1">
      <alignment horizontal="left" wrapText="1"/>
      <protection hidden="1"/>
    </xf>
    <xf numFmtId="5" fontId="29" fillId="0" borderId="0" xfId="1" applyNumberFormat="1" applyFont="1" applyFill="1" applyBorder="1" applyAlignment="1" applyProtection="1">
      <alignment horizontal="center" wrapText="1"/>
      <protection locked="0"/>
    </xf>
    <xf numFmtId="0" fontId="45" fillId="3" borderId="0" xfId="0" applyFont="1" applyFill="1" applyBorder="1" applyAlignment="1">
      <alignment horizontal="center"/>
    </xf>
    <xf numFmtId="0" fontId="20" fillId="0" borderId="0" xfId="5" applyAlignment="1">
      <alignment horizontal="right" indent="1"/>
    </xf>
    <xf numFmtId="0" fontId="20" fillId="0" borderId="0" xfId="5" applyAlignment="1">
      <alignment horizontal="center"/>
    </xf>
    <xf numFmtId="0" fontId="22" fillId="0" borderId="0" xfId="5" applyFont="1" applyAlignment="1">
      <alignment horizontal="right" indent="1"/>
    </xf>
    <xf numFmtId="0" fontId="20" fillId="6" borderId="0" xfId="5" applyFill="1" applyAlignment="1">
      <alignment horizontal="center"/>
    </xf>
    <xf numFmtId="0" fontId="20" fillId="0" borderId="30" xfId="5" applyBorder="1" applyAlignment="1">
      <alignment horizontal="right" indent="1"/>
    </xf>
    <xf numFmtId="0" fontId="21" fillId="0" borderId="0" xfId="5" applyFont="1" applyAlignment="1">
      <alignment horizontal="right" indent="2"/>
    </xf>
    <xf numFmtId="0" fontId="22" fillId="0" borderId="0" xfId="5" applyFont="1" applyAlignment="1">
      <alignment horizontal="right" indent="2"/>
    </xf>
    <xf numFmtId="0" fontId="22" fillId="0" borderId="0" xfId="5" applyFont="1" applyBorder="1" applyAlignment="1">
      <alignment horizontal="right" indent="2"/>
    </xf>
    <xf numFmtId="0" fontId="20" fillId="6" borderId="0" xfId="5" applyFill="1" applyAlignment="1">
      <alignment horizontal="right" indent="1"/>
    </xf>
    <xf numFmtId="0" fontId="24" fillId="0" borderId="0" xfId="5" applyFont="1" applyAlignment="1">
      <alignment horizontal="center"/>
    </xf>
  </cellXfs>
  <cellStyles count="9">
    <cellStyle name="Comma" xfId="4" builtinId="3"/>
    <cellStyle name="Comma 2" xfId="8"/>
    <cellStyle name="Currency" xfId="1" builtinId="4"/>
    <cellStyle name="Currency 2" xfId="6"/>
    <cellStyle name="Good" xfId="3" builtinId="26"/>
    <cellStyle name="Normal" xfId="0" builtinId="0"/>
    <cellStyle name="Normal 2" xfId="5"/>
    <cellStyle name="Percent" xfId="2" builtinId="5"/>
    <cellStyle name="Percent 2" xfId="7"/>
  </cellStyles>
  <dxfs count="6">
    <dxf>
      <font>
        <color auto="1"/>
      </font>
    </dxf>
    <dxf>
      <font>
        <color auto="1"/>
      </font>
      <fill>
        <patternFill>
          <bgColor theme="6"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6" tint="0.79998168889431442"/>
        </patternFill>
      </fill>
      <border>
        <left style="thin">
          <color rgb="FF00B050"/>
        </left>
        <right style="thin">
          <color rgb="FF00B050"/>
        </right>
        <top style="thin">
          <color rgb="FF00B050"/>
        </top>
        <bottom style="thin">
          <color rgb="FF00B050"/>
        </bottom>
        <vertical/>
        <horizontal/>
      </border>
    </dxf>
    <dxf>
      <font>
        <b/>
        <i val="0"/>
      </font>
      <fill>
        <patternFill>
          <bgColor theme="6" tint="0.79998168889431442"/>
        </patternFill>
      </fill>
      <border>
        <left style="thin">
          <color rgb="FF00B050"/>
        </left>
        <right style="thin">
          <color rgb="FF00B050"/>
        </right>
        <top style="thin">
          <color rgb="FF00B050"/>
        </top>
        <bottom style="thin">
          <color rgb="FF00B050"/>
        </bottom>
        <vertical/>
        <horizontal/>
      </border>
    </dxf>
    <dxf>
      <font>
        <b/>
        <i val="0"/>
      </font>
      <fill>
        <patternFill>
          <bgColor theme="8" tint="0.79998168889431442"/>
        </patternFill>
      </fill>
      <border>
        <left style="thin">
          <color theme="3"/>
        </left>
        <right style="thin">
          <color theme="3"/>
        </right>
        <top style="thin">
          <color theme="3"/>
        </top>
        <bottom style="thin">
          <color theme="3"/>
        </bottom>
        <vertical/>
        <horizontal/>
      </border>
    </dxf>
  </dxfs>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Payback Period (years)</a:t>
            </a:r>
          </a:p>
        </c:rich>
      </c:tx>
      <c:overlay val="0"/>
    </c:title>
    <c:autoTitleDeleted val="0"/>
    <c:plotArea>
      <c:layout/>
      <c:lineChart>
        <c:grouping val="standard"/>
        <c:varyColors val="0"/>
        <c:ser>
          <c:idx val="1"/>
          <c:order val="0"/>
          <c:tx>
            <c:strRef>
              <c:f>CollegeROI!$A$61</c:f>
              <c:strCache>
                <c:ptCount val="1"/>
                <c:pt idx="0">
                  <c:v>Return  </c:v>
                </c:pt>
              </c:strCache>
            </c:strRef>
          </c:tx>
          <c:spPr>
            <a:ln>
              <a:solidFill>
                <a:srgbClr val="00B050"/>
              </a:solidFill>
            </a:ln>
          </c:spPr>
          <c:marker>
            <c:symbol val="none"/>
          </c:marker>
          <c:cat>
            <c:strRef>
              <c:f>CollegeROI!$B$60:$AE$60</c:f>
              <c:strCache>
                <c:ptCount val="30"/>
                <c:pt idx="0">
                  <c:v>Yr1</c:v>
                </c:pt>
                <c:pt idx="1">
                  <c:v>Yr2</c:v>
                </c:pt>
                <c:pt idx="2">
                  <c:v>Yr3</c:v>
                </c:pt>
                <c:pt idx="3">
                  <c:v>Yr4</c:v>
                </c:pt>
                <c:pt idx="4">
                  <c:v>Yr5</c:v>
                </c:pt>
                <c:pt idx="5">
                  <c:v>Yr6</c:v>
                </c:pt>
                <c:pt idx="6">
                  <c:v>Yr7</c:v>
                </c:pt>
                <c:pt idx="7">
                  <c:v>Yr8</c:v>
                </c:pt>
                <c:pt idx="8">
                  <c:v>Yr9</c:v>
                </c:pt>
                <c:pt idx="9">
                  <c:v>Yr10</c:v>
                </c:pt>
                <c:pt idx="10">
                  <c:v>Yr11</c:v>
                </c:pt>
                <c:pt idx="11">
                  <c:v>Yr12</c:v>
                </c:pt>
                <c:pt idx="12">
                  <c:v>Yr13</c:v>
                </c:pt>
                <c:pt idx="13">
                  <c:v>Yr14</c:v>
                </c:pt>
                <c:pt idx="14">
                  <c:v>Yr15</c:v>
                </c:pt>
                <c:pt idx="15">
                  <c:v>Yr16</c:v>
                </c:pt>
                <c:pt idx="16">
                  <c:v>Yr17</c:v>
                </c:pt>
                <c:pt idx="17">
                  <c:v>Yr18</c:v>
                </c:pt>
                <c:pt idx="18">
                  <c:v>Yr19</c:v>
                </c:pt>
                <c:pt idx="19">
                  <c:v>Yr20</c:v>
                </c:pt>
                <c:pt idx="20">
                  <c:v>Yr21</c:v>
                </c:pt>
                <c:pt idx="21">
                  <c:v>Yr22</c:v>
                </c:pt>
                <c:pt idx="22">
                  <c:v>Yr23</c:v>
                </c:pt>
                <c:pt idx="23">
                  <c:v>Yr24</c:v>
                </c:pt>
                <c:pt idx="24">
                  <c:v>Yr25</c:v>
                </c:pt>
                <c:pt idx="25">
                  <c:v>Yr26</c:v>
                </c:pt>
                <c:pt idx="26">
                  <c:v>Yr27</c:v>
                </c:pt>
                <c:pt idx="27">
                  <c:v>Yr28</c:v>
                </c:pt>
                <c:pt idx="28">
                  <c:v>Yr29</c:v>
                </c:pt>
                <c:pt idx="29">
                  <c:v>Yr30</c:v>
                </c:pt>
              </c:strCache>
            </c:strRef>
          </c:cat>
          <c:val>
            <c:numRef>
              <c:f>CollegeROI!$B$61:$AE$61</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C688-419F-BF97-919A9A1AD750}"/>
            </c:ext>
          </c:extLst>
        </c:ser>
        <c:dLbls>
          <c:showLegendKey val="0"/>
          <c:showVal val="0"/>
          <c:showCatName val="0"/>
          <c:showSerName val="0"/>
          <c:showPercent val="0"/>
          <c:showBubbleSize val="0"/>
        </c:dLbls>
        <c:smooth val="0"/>
        <c:axId val="421512464"/>
        <c:axId val="421514816"/>
      </c:lineChart>
      <c:catAx>
        <c:axId val="421512464"/>
        <c:scaling>
          <c:orientation val="minMax"/>
        </c:scaling>
        <c:delete val="0"/>
        <c:axPos val="b"/>
        <c:numFmt formatCode="General" sourceLinked="0"/>
        <c:majorTickMark val="out"/>
        <c:minorTickMark val="none"/>
        <c:tickLblPos val="nextTo"/>
        <c:crossAx val="421514816"/>
        <c:crosses val="autoZero"/>
        <c:auto val="1"/>
        <c:lblAlgn val="ctr"/>
        <c:lblOffset val="100"/>
        <c:noMultiLvlLbl val="0"/>
      </c:catAx>
      <c:valAx>
        <c:axId val="421514816"/>
        <c:scaling>
          <c:orientation val="minMax"/>
        </c:scaling>
        <c:delete val="0"/>
        <c:axPos val="l"/>
        <c:majorGridlines/>
        <c:numFmt formatCode="_(&quot;$&quot;* #,##0_);_(&quot;$&quot;* \(#,##0\);_(&quot;$&quot;* &quot;-&quot;??_);_(@_)" sourceLinked="1"/>
        <c:majorTickMark val="out"/>
        <c:minorTickMark val="none"/>
        <c:tickLblPos val="nextTo"/>
        <c:crossAx val="421512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 Year ROI</a:t>
            </a:r>
          </a:p>
        </c:rich>
      </c:tx>
      <c:overlay val="0"/>
    </c:title>
    <c:autoTitleDeleted val="0"/>
    <c:plotArea>
      <c:layout/>
      <c:lineChart>
        <c:grouping val="standard"/>
        <c:varyColors val="0"/>
        <c:ser>
          <c:idx val="1"/>
          <c:order val="0"/>
          <c:tx>
            <c:strRef>
              <c:f>CollegeROI!$A$64</c:f>
              <c:strCache>
                <c:ptCount val="1"/>
                <c:pt idx="0">
                  <c:v>Return  </c:v>
                </c:pt>
              </c:strCache>
            </c:strRef>
          </c:tx>
          <c:spPr>
            <a:ln>
              <a:solidFill>
                <a:schemeClr val="tx2">
                  <a:lumMod val="75000"/>
                </a:schemeClr>
              </a:solidFill>
            </a:ln>
          </c:spPr>
          <c:marker>
            <c:symbol val="none"/>
          </c:marker>
          <c:dLbls>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36-4570-9A05-5B81CA6DEF7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CollegeROI!$B$63:$AE$63</c:f>
              <c:strCache>
                <c:ptCount val="30"/>
                <c:pt idx="0">
                  <c:v>Yr1</c:v>
                </c:pt>
                <c:pt idx="1">
                  <c:v>Yr2</c:v>
                </c:pt>
                <c:pt idx="2">
                  <c:v>Yr3</c:v>
                </c:pt>
                <c:pt idx="3">
                  <c:v>Yr4</c:v>
                </c:pt>
                <c:pt idx="4">
                  <c:v>Yr5</c:v>
                </c:pt>
                <c:pt idx="5">
                  <c:v>Yr6</c:v>
                </c:pt>
                <c:pt idx="6">
                  <c:v>Yr7</c:v>
                </c:pt>
                <c:pt idx="7">
                  <c:v>Yr8</c:v>
                </c:pt>
                <c:pt idx="8">
                  <c:v>Yr9</c:v>
                </c:pt>
                <c:pt idx="9">
                  <c:v>Yr10</c:v>
                </c:pt>
                <c:pt idx="10">
                  <c:v>Yr11</c:v>
                </c:pt>
                <c:pt idx="11">
                  <c:v>Yr12</c:v>
                </c:pt>
                <c:pt idx="12">
                  <c:v>Yr13</c:v>
                </c:pt>
                <c:pt idx="13">
                  <c:v>Yr14</c:v>
                </c:pt>
                <c:pt idx="14">
                  <c:v>Yr15</c:v>
                </c:pt>
                <c:pt idx="15">
                  <c:v>Yr16</c:v>
                </c:pt>
                <c:pt idx="16">
                  <c:v>Yr17</c:v>
                </c:pt>
                <c:pt idx="17">
                  <c:v>Yr18</c:v>
                </c:pt>
                <c:pt idx="18">
                  <c:v>Yr19</c:v>
                </c:pt>
                <c:pt idx="19">
                  <c:v>Yr20</c:v>
                </c:pt>
                <c:pt idx="20">
                  <c:v>Yr21</c:v>
                </c:pt>
                <c:pt idx="21">
                  <c:v>Yr22</c:v>
                </c:pt>
                <c:pt idx="22">
                  <c:v>Yr23</c:v>
                </c:pt>
                <c:pt idx="23">
                  <c:v>Yr24</c:v>
                </c:pt>
                <c:pt idx="24">
                  <c:v>Yr25</c:v>
                </c:pt>
                <c:pt idx="25">
                  <c:v>Yr26</c:v>
                </c:pt>
                <c:pt idx="26">
                  <c:v>Yr27</c:v>
                </c:pt>
                <c:pt idx="27">
                  <c:v>Yr28</c:v>
                </c:pt>
                <c:pt idx="28">
                  <c:v>Yr29</c:v>
                </c:pt>
                <c:pt idx="29">
                  <c:v>Yr30</c:v>
                </c:pt>
              </c:strCache>
            </c:strRef>
          </c:cat>
          <c:val>
            <c:numRef>
              <c:f>CollegeROI!$B$64:$AE$64</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4736-4570-9A05-5B81CA6DEF79}"/>
            </c:ext>
          </c:extLst>
        </c:ser>
        <c:dLbls>
          <c:showLegendKey val="0"/>
          <c:showVal val="0"/>
          <c:showCatName val="0"/>
          <c:showSerName val="0"/>
          <c:showPercent val="0"/>
          <c:showBubbleSize val="0"/>
        </c:dLbls>
        <c:smooth val="0"/>
        <c:axId val="418985424"/>
        <c:axId val="418985816"/>
      </c:lineChart>
      <c:catAx>
        <c:axId val="418985424"/>
        <c:scaling>
          <c:orientation val="minMax"/>
        </c:scaling>
        <c:delete val="0"/>
        <c:axPos val="b"/>
        <c:numFmt formatCode="General" sourceLinked="0"/>
        <c:majorTickMark val="out"/>
        <c:minorTickMark val="none"/>
        <c:tickLblPos val="nextTo"/>
        <c:crossAx val="418985816"/>
        <c:crosses val="autoZero"/>
        <c:auto val="1"/>
        <c:lblAlgn val="ctr"/>
        <c:lblOffset val="100"/>
        <c:noMultiLvlLbl val="0"/>
      </c:catAx>
      <c:valAx>
        <c:axId val="418985816"/>
        <c:scaling>
          <c:orientation val="minMax"/>
        </c:scaling>
        <c:delete val="0"/>
        <c:axPos val="l"/>
        <c:majorGridlines/>
        <c:numFmt formatCode="_(&quot;$&quot;* #,##0_);_(&quot;$&quot;* \(#,##0\);_(&quot;$&quot;* &quot;-&quot;??_);_(@_)" sourceLinked="1"/>
        <c:majorTickMark val="out"/>
        <c:minorTickMark val="none"/>
        <c:tickLblPos val="nextTo"/>
        <c:crossAx val="418985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171450</xdr:colOff>
      <xdr:row>14</xdr:row>
      <xdr:rowOff>47625</xdr:rowOff>
    </xdr:from>
    <xdr:to>
      <xdr:col>11</xdr:col>
      <xdr:colOff>742950</xdr:colOff>
      <xdr:row>15</xdr:row>
      <xdr:rowOff>95250</xdr:rowOff>
    </xdr:to>
    <xdr:sp macro="" textlink="">
      <xdr:nvSpPr>
        <xdr:cNvPr id="2" name="Down Arrow 1"/>
        <xdr:cNvSpPr/>
      </xdr:nvSpPr>
      <xdr:spPr>
        <a:xfrm>
          <a:off x="6419850" y="3067050"/>
          <a:ext cx="571500" cy="247650"/>
        </a:xfrm>
        <a:prstGeom prst="down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361950</xdr:colOff>
      <xdr:row>19</xdr:row>
      <xdr:rowOff>114300</xdr:rowOff>
    </xdr:from>
    <xdr:to>
      <xdr:col>15</xdr:col>
      <xdr:colOff>619125</xdr:colOff>
      <xdr:row>21</xdr:row>
      <xdr:rowOff>152400</xdr:rowOff>
    </xdr:to>
    <xdr:sp macro="" textlink="">
      <xdr:nvSpPr>
        <xdr:cNvPr id="3" name="Left-Right Arrow 2"/>
        <xdr:cNvSpPr/>
      </xdr:nvSpPr>
      <xdr:spPr>
        <a:xfrm>
          <a:off x="8353425" y="4133850"/>
          <a:ext cx="1666875" cy="504825"/>
        </a:xfrm>
        <a:prstGeom prst="leftRight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en-US" sz="1100"/>
            <a:t>Compare Loan Types</a:t>
          </a:r>
        </a:p>
      </xdr:txBody>
    </xdr:sp>
    <xdr:clientData/>
  </xdr:twoCellAnchor>
  <xdr:twoCellAnchor>
    <xdr:from>
      <xdr:col>12</xdr:col>
      <xdr:colOff>142876</xdr:colOff>
      <xdr:row>1</xdr:row>
      <xdr:rowOff>152400</xdr:rowOff>
    </xdr:from>
    <xdr:to>
      <xdr:col>12</xdr:col>
      <xdr:colOff>314326</xdr:colOff>
      <xdr:row>4</xdr:row>
      <xdr:rowOff>180975</xdr:rowOff>
    </xdr:to>
    <xdr:sp macro="" textlink="">
      <xdr:nvSpPr>
        <xdr:cNvPr id="5" name="Right Brace 4"/>
        <xdr:cNvSpPr/>
      </xdr:nvSpPr>
      <xdr:spPr>
        <a:xfrm>
          <a:off x="7324726" y="590550"/>
          <a:ext cx="171450" cy="61912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400049</xdr:colOff>
      <xdr:row>0</xdr:row>
      <xdr:rowOff>962025</xdr:rowOff>
    </xdr:from>
    <xdr:to>
      <xdr:col>15</xdr:col>
      <xdr:colOff>371475</xdr:colOff>
      <xdr:row>5</xdr:row>
      <xdr:rowOff>200025</xdr:rowOff>
    </xdr:to>
    <xdr:sp macro="" textlink="">
      <xdr:nvSpPr>
        <xdr:cNvPr id="6" name="Left Arrow 5"/>
        <xdr:cNvSpPr/>
      </xdr:nvSpPr>
      <xdr:spPr>
        <a:xfrm>
          <a:off x="7581899" y="962025"/>
          <a:ext cx="2190751" cy="1028700"/>
        </a:xfrm>
        <a:prstGeom prst="lef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US" sz="1100"/>
            <a:t>Will populate  when 'CollegeROI'  tab is completed</a:t>
          </a:r>
        </a:p>
        <a:p>
          <a:pPr algn="l"/>
          <a:endParaRPr lang="en-US" sz="1100"/>
        </a:p>
      </xdr:txBody>
    </xdr:sp>
    <xdr:clientData/>
  </xdr:twoCellAnchor>
  <xdr:twoCellAnchor>
    <xdr:from>
      <xdr:col>12</xdr:col>
      <xdr:colOff>133349</xdr:colOff>
      <xdr:row>5</xdr:row>
      <xdr:rowOff>57150</xdr:rowOff>
    </xdr:from>
    <xdr:to>
      <xdr:col>12</xdr:col>
      <xdr:colOff>333374</xdr:colOff>
      <xdr:row>12</xdr:row>
      <xdr:rowOff>28575</xdr:rowOff>
    </xdr:to>
    <xdr:sp macro="" textlink="">
      <xdr:nvSpPr>
        <xdr:cNvPr id="7" name="Right Brace 6"/>
        <xdr:cNvSpPr/>
      </xdr:nvSpPr>
      <xdr:spPr>
        <a:xfrm>
          <a:off x="7315199" y="1295400"/>
          <a:ext cx="200025" cy="140017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447675</xdr:colOff>
      <xdr:row>7</xdr:row>
      <xdr:rowOff>38100</xdr:rowOff>
    </xdr:from>
    <xdr:to>
      <xdr:col>15</xdr:col>
      <xdr:colOff>95250</xdr:colOff>
      <xdr:row>10</xdr:row>
      <xdr:rowOff>47626</xdr:rowOff>
    </xdr:to>
    <xdr:sp macro="" textlink="">
      <xdr:nvSpPr>
        <xdr:cNvPr id="8" name="Left Arrow 7"/>
        <xdr:cNvSpPr/>
      </xdr:nvSpPr>
      <xdr:spPr>
        <a:xfrm>
          <a:off x="7629525" y="1695450"/>
          <a:ext cx="1866900" cy="600076"/>
        </a:xfrm>
        <a:prstGeom prst="lef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US" sz="1100"/>
            <a:t>Fill in with your</a:t>
          </a:r>
          <a:r>
            <a:rPr lang="en-US" sz="1100" baseline="0"/>
            <a:t> best guess</a:t>
          </a:r>
          <a:endParaRPr lang="en-US" sz="1100"/>
        </a:p>
      </xdr:txBody>
    </xdr:sp>
    <xdr:clientData/>
  </xdr:twoCellAnchor>
  <xdr:twoCellAnchor editAs="oneCell">
    <xdr:from>
      <xdr:col>0</xdr:col>
      <xdr:colOff>0</xdr:colOff>
      <xdr:row>0</xdr:row>
      <xdr:rowOff>19050</xdr:rowOff>
    </xdr:from>
    <xdr:to>
      <xdr:col>7</xdr:col>
      <xdr:colOff>400050</xdr:colOff>
      <xdr:row>0</xdr:row>
      <xdr:rowOff>802821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3657600" cy="783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56026</xdr:colOff>
      <xdr:row>27</xdr:row>
      <xdr:rowOff>33624</xdr:rowOff>
    </xdr:from>
    <xdr:to>
      <xdr:col>3</xdr:col>
      <xdr:colOff>1008530</xdr:colOff>
      <xdr:row>36</xdr:row>
      <xdr:rowOff>123268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19051</xdr:colOff>
      <xdr:row>3</xdr:row>
      <xdr:rowOff>123824</xdr:rowOff>
    </xdr:from>
    <xdr:to>
      <xdr:col>2</xdr:col>
      <xdr:colOff>685801</xdr:colOff>
      <xdr:row>5</xdr:row>
      <xdr:rowOff>152400</xdr:rowOff>
    </xdr:to>
    <xdr:sp macro="" textlink="">
      <xdr:nvSpPr>
        <xdr:cNvPr id="4" name="Right Arrow 3"/>
        <xdr:cNvSpPr/>
      </xdr:nvSpPr>
      <xdr:spPr>
        <a:xfrm>
          <a:off x="4381501" y="1447799"/>
          <a:ext cx="666750" cy="809626"/>
        </a:xfrm>
        <a:prstGeom prst="righ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l"/>
          <a:r>
            <a:rPr lang="en-US" sz="3200"/>
            <a:t> </a:t>
          </a:r>
          <a:r>
            <a:rPr lang="en-US" sz="2800"/>
            <a:t>1</a:t>
          </a:r>
        </a:p>
      </xdr:txBody>
    </xdr:sp>
    <xdr:clientData/>
  </xdr:twoCellAnchor>
  <xdr:twoCellAnchor>
    <xdr:from>
      <xdr:col>2</xdr:col>
      <xdr:colOff>28576</xdr:colOff>
      <xdr:row>8</xdr:row>
      <xdr:rowOff>380999</xdr:rowOff>
    </xdr:from>
    <xdr:to>
      <xdr:col>2</xdr:col>
      <xdr:colOff>672353</xdr:colOff>
      <xdr:row>10</xdr:row>
      <xdr:rowOff>152398</xdr:rowOff>
    </xdr:to>
    <xdr:sp macro="" textlink="">
      <xdr:nvSpPr>
        <xdr:cNvPr id="5" name="Right Arrow 4"/>
        <xdr:cNvSpPr/>
      </xdr:nvSpPr>
      <xdr:spPr>
        <a:xfrm>
          <a:off x="4398870" y="3877234"/>
          <a:ext cx="643777" cy="779929"/>
        </a:xfrm>
        <a:prstGeom prst="righ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l"/>
          <a:r>
            <a:rPr lang="en-US" sz="3200"/>
            <a:t> </a:t>
          </a:r>
          <a:r>
            <a:rPr lang="en-US" sz="2800"/>
            <a:t>2</a:t>
          </a:r>
        </a:p>
      </xdr:txBody>
    </xdr:sp>
    <xdr:clientData/>
  </xdr:twoCellAnchor>
  <xdr:twoCellAnchor>
    <xdr:from>
      <xdr:col>2</xdr:col>
      <xdr:colOff>66676</xdr:colOff>
      <xdr:row>15</xdr:row>
      <xdr:rowOff>152399</xdr:rowOff>
    </xdr:from>
    <xdr:to>
      <xdr:col>2</xdr:col>
      <xdr:colOff>733426</xdr:colOff>
      <xdr:row>17</xdr:row>
      <xdr:rowOff>180975</xdr:rowOff>
    </xdr:to>
    <xdr:sp macro="" textlink="">
      <xdr:nvSpPr>
        <xdr:cNvPr id="7" name="Right Arrow 6"/>
        <xdr:cNvSpPr/>
      </xdr:nvSpPr>
      <xdr:spPr>
        <a:xfrm>
          <a:off x="4429126" y="5486399"/>
          <a:ext cx="666750" cy="809626"/>
        </a:xfrm>
        <a:prstGeom prst="righ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l"/>
          <a:r>
            <a:rPr lang="en-US" sz="3200"/>
            <a:t> </a:t>
          </a:r>
          <a:r>
            <a:rPr lang="en-US" sz="2800"/>
            <a:t>3</a:t>
          </a:r>
        </a:p>
      </xdr:txBody>
    </xdr:sp>
    <xdr:clientData/>
  </xdr:twoCellAnchor>
  <xdr:twoCellAnchor>
    <xdr:from>
      <xdr:col>3</xdr:col>
      <xdr:colOff>1075765</xdr:colOff>
      <xdr:row>27</xdr:row>
      <xdr:rowOff>44829</xdr:rowOff>
    </xdr:from>
    <xdr:to>
      <xdr:col>7</xdr:col>
      <xdr:colOff>28014</xdr:colOff>
      <xdr:row>36</xdr:row>
      <xdr:rowOff>123270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xdr:colOff>
      <xdr:row>0</xdr:row>
      <xdr:rowOff>1</xdr:rowOff>
    </xdr:from>
    <xdr:to>
      <xdr:col>1</xdr:col>
      <xdr:colOff>2676526</xdr:colOff>
      <xdr:row>0</xdr:row>
      <xdr:rowOff>785096</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1"/>
          <a:ext cx="3657600" cy="785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0"/>
  <sheetViews>
    <sheetView showGridLines="0" tabSelected="1" topLeftCell="B1" workbookViewId="0">
      <selection activeCell="B27" sqref="A27:XFD27"/>
    </sheetView>
  </sheetViews>
  <sheetFormatPr defaultColWidth="0" defaultRowHeight="12.75" zeroHeight="1" x14ac:dyDescent="0.2"/>
  <cols>
    <col min="1" max="1" width="2.7109375" style="38" customWidth="1"/>
    <col min="2" max="2" width="5.28515625" style="39" customWidth="1"/>
    <col min="3" max="3" width="6.42578125" style="39" customWidth="1"/>
    <col min="4" max="4" width="7.140625" style="39" customWidth="1"/>
    <col min="5" max="5" width="2.85546875" style="39" customWidth="1"/>
    <col min="6" max="6" width="13.140625" style="38" customWidth="1"/>
    <col min="7" max="7" width="11.28515625" style="38" bestFit="1" customWidth="1"/>
    <col min="8" max="8" width="10.28515625" style="38" customWidth="1"/>
    <col min="9" max="9" width="12" style="38" customWidth="1"/>
    <col min="10" max="10" width="9.140625" style="38" customWidth="1"/>
    <col min="11" max="11" width="13.42578125" style="38" customWidth="1"/>
    <col min="12" max="12" width="14" style="38" customWidth="1"/>
    <col min="13" max="13" width="12.140625" style="38" bestFit="1" customWidth="1"/>
    <col min="14" max="14" width="14" style="38" customWidth="1"/>
    <col min="15" max="15" width="7.140625" style="38" customWidth="1"/>
    <col min="16" max="16" width="12.140625" style="38" customWidth="1"/>
    <col min="17" max="18" width="9.140625" style="38" customWidth="1"/>
    <col min="19" max="19" width="13.5703125" style="38" customWidth="1"/>
    <col min="20" max="20" width="9.28515625" style="38" customWidth="1"/>
    <col min="21" max="21" width="10.7109375" style="38" customWidth="1"/>
    <col min="22" max="22" width="11.140625" style="38" customWidth="1"/>
    <col min="23" max="23" width="11.42578125" style="38" customWidth="1"/>
    <col min="24" max="24" width="14" style="38" customWidth="1"/>
    <col min="25" max="25" width="2.5703125" style="38" customWidth="1"/>
    <col min="26" max="26" width="2.28515625" style="38" customWidth="1"/>
    <col min="27" max="27" width="14.5703125" style="38" hidden="1" customWidth="1"/>
    <col min="28" max="16384" width="9.140625" style="38" hidden="1"/>
  </cols>
  <sheetData>
    <row r="1" spans="2:22" ht="78" customHeight="1" x14ac:dyDescent="0.5">
      <c r="B1" s="44"/>
      <c r="C1" s="207" t="s">
        <v>1975</v>
      </c>
      <c r="D1" s="207"/>
      <c r="E1" s="207"/>
      <c r="F1" s="207"/>
      <c r="G1" s="207"/>
      <c r="H1" s="207"/>
      <c r="I1" s="207"/>
      <c r="J1" s="207"/>
      <c r="K1" s="207"/>
      <c r="L1" s="207"/>
      <c r="M1" s="207"/>
      <c r="N1" s="207"/>
      <c r="O1" s="207"/>
      <c r="P1" s="207"/>
      <c r="Q1" s="207"/>
      <c r="R1" s="207"/>
      <c r="S1" s="207"/>
      <c r="T1" s="207"/>
      <c r="U1" s="207"/>
      <c r="V1" s="207"/>
    </row>
    <row r="2" spans="2:22" ht="13.5" thickBot="1" x14ac:dyDescent="0.25"/>
    <row r="3" spans="2:22" ht="19.5" customHeight="1" thickBot="1" x14ac:dyDescent="0.3">
      <c r="F3" s="208" t="s">
        <v>1965</v>
      </c>
      <c r="G3" s="208"/>
      <c r="H3" s="208"/>
      <c r="I3" s="208"/>
      <c r="J3" s="208"/>
      <c r="K3" s="208"/>
      <c r="L3" s="150">
        <f>IF(CollegeROI!G10="",0,CollegeROI!G10)</f>
        <v>0</v>
      </c>
      <c r="Q3" s="74"/>
    </row>
    <row r="4" spans="2:22" ht="13.5" thickBot="1" x14ac:dyDescent="0.25">
      <c r="F4" s="40"/>
      <c r="G4" s="40"/>
      <c r="H4" s="40"/>
      <c r="I4" s="40"/>
      <c r="J4" s="40"/>
      <c r="K4" s="40"/>
      <c r="L4" s="41"/>
    </row>
    <row r="5" spans="2:22" ht="16.5" thickBot="1" x14ac:dyDescent="0.3">
      <c r="G5" s="208" t="s">
        <v>1946</v>
      </c>
      <c r="H5" s="208"/>
      <c r="I5" s="208"/>
      <c r="J5" s="208"/>
      <c r="K5" s="208"/>
      <c r="L5" s="150">
        <f>IF(CollegeROI!D21="",0,CollegeROI!D21)</f>
        <v>0</v>
      </c>
    </row>
    <row r="6" spans="2:22" ht="16.5" thickBot="1" x14ac:dyDescent="0.3">
      <c r="G6" s="208" t="s">
        <v>1947</v>
      </c>
      <c r="H6" s="208"/>
      <c r="I6" s="208"/>
      <c r="J6" s="208"/>
      <c r="K6" s="208"/>
      <c r="L6" s="79">
        <v>0</v>
      </c>
    </row>
    <row r="7" spans="2:22" ht="16.5" thickBot="1" x14ac:dyDescent="0.3">
      <c r="G7" s="208" t="s">
        <v>1948</v>
      </c>
      <c r="H7" s="208"/>
      <c r="I7" s="208"/>
      <c r="J7" s="208"/>
      <c r="K7" s="208"/>
      <c r="L7" s="79">
        <v>0</v>
      </c>
    </row>
    <row r="8" spans="2:22" ht="13.5" thickBot="1" x14ac:dyDescent="0.25">
      <c r="G8" s="209"/>
      <c r="H8" s="209"/>
      <c r="I8" s="209"/>
      <c r="J8" s="209"/>
      <c r="K8" s="209"/>
      <c r="L8" s="41"/>
    </row>
    <row r="9" spans="2:22" ht="16.5" thickBot="1" x14ac:dyDescent="0.3">
      <c r="F9" s="208" t="s">
        <v>3141</v>
      </c>
      <c r="G9" s="208"/>
      <c r="H9" s="208"/>
      <c r="I9" s="208"/>
      <c r="J9" s="208"/>
      <c r="K9" s="208"/>
      <c r="L9" s="79">
        <v>0</v>
      </c>
    </row>
    <row r="10" spans="2:22" ht="16.5" thickBot="1" x14ac:dyDescent="0.3">
      <c r="F10" s="208" t="s">
        <v>1949</v>
      </c>
      <c r="G10" s="208"/>
      <c r="H10" s="208"/>
      <c r="I10" s="208"/>
      <c r="J10" s="208"/>
      <c r="K10" s="208"/>
      <c r="L10" s="79">
        <v>0</v>
      </c>
    </row>
    <row r="11" spans="2:22" ht="16.5" thickBot="1" x14ac:dyDescent="0.3">
      <c r="F11" s="208" t="s">
        <v>1950</v>
      </c>
      <c r="G11" s="208"/>
      <c r="H11" s="208"/>
      <c r="I11" s="208"/>
      <c r="J11" s="208"/>
      <c r="K11" s="208"/>
      <c r="L11" s="79">
        <v>0</v>
      </c>
    </row>
    <row r="12" spans="2:22" ht="16.5" thickBot="1" x14ac:dyDescent="0.3">
      <c r="F12" s="208" t="s">
        <v>1951</v>
      </c>
      <c r="G12" s="208"/>
      <c r="H12" s="208"/>
      <c r="I12" s="208"/>
      <c r="J12" s="208"/>
      <c r="K12" s="208"/>
      <c r="L12" s="79">
        <v>0</v>
      </c>
    </row>
    <row r="13" spans="2:22" ht="9" customHeight="1" thickBot="1" x14ac:dyDescent="0.25">
      <c r="L13" s="42"/>
    </row>
    <row r="14" spans="2:22" ht="16.5" thickTop="1" x14ac:dyDescent="0.25">
      <c r="G14" s="213" t="s">
        <v>1927</v>
      </c>
      <c r="H14" s="214"/>
      <c r="I14" s="214"/>
      <c r="J14" s="214"/>
      <c r="K14" s="215"/>
      <c r="L14" s="43">
        <f>L3-L5-L6-L7-L9-L10-L11-L12</f>
        <v>0</v>
      </c>
    </row>
    <row r="15" spans="2:22" ht="18" x14ac:dyDescent="0.25">
      <c r="G15" s="39"/>
      <c r="H15" s="39"/>
      <c r="I15" s="39"/>
      <c r="J15" s="39"/>
      <c r="K15" s="44"/>
      <c r="L15" s="45"/>
      <c r="M15" s="163" t="s">
        <v>1974</v>
      </c>
    </row>
    <row r="16" spans="2:22" ht="13.5" thickBot="1" x14ac:dyDescent="0.25"/>
    <row r="17" spans="1:25" ht="16.5" thickBot="1" x14ac:dyDescent="0.3">
      <c r="I17" s="210" t="s">
        <v>1928</v>
      </c>
      <c r="J17" s="210"/>
      <c r="K17" s="210"/>
      <c r="L17" s="79">
        <v>25000</v>
      </c>
      <c r="P17" s="38" t="s">
        <v>1953</v>
      </c>
    </row>
    <row r="18" spans="1:25" ht="16.5" thickBot="1" x14ac:dyDescent="0.3">
      <c r="I18" s="210" t="s">
        <v>1929</v>
      </c>
      <c r="J18" s="210"/>
      <c r="K18" s="210"/>
      <c r="L18" s="78">
        <v>10</v>
      </c>
      <c r="P18" s="38" t="s">
        <v>1954</v>
      </c>
    </row>
    <row r="19" spans="1:25" ht="16.5" thickBot="1" x14ac:dyDescent="0.3">
      <c r="A19" s="61"/>
      <c r="B19" s="62"/>
      <c r="C19" s="62"/>
      <c r="D19" s="62"/>
      <c r="I19" s="210" t="s">
        <v>1984</v>
      </c>
      <c r="J19" s="210"/>
      <c r="K19" s="210"/>
      <c r="L19" s="77">
        <v>23</v>
      </c>
      <c r="P19" s="38" t="s">
        <v>1955</v>
      </c>
    </row>
    <row r="20" spans="1:25" x14ac:dyDescent="0.2">
      <c r="A20" s="61"/>
      <c r="B20" s="62"/>
      <c r="C20" s="62"/>
      <c r="D20" s="62"/>
      <c r="E20" s="57"/>
      <c r="F20" s="55"/>
      <c r="G20" s="55"/>
      <c r="H20" s="55"/>
      <c r="I20" s="211"/>
      <c r="J20" s="211"/>
      <c r="K20" s="211"/>
      <c r="L20" s="55"/>
      <c r="M20" s="55"/>
      <c r="N20" s="55"/>
      <c r="O20" s="55"/>
      <c r="P20" s="55"/>
      <c r="Q20" s="55"/>
      <c r="R20" s="55"/>
      <c r="S20" s="55"/>
      <c r="T20" s="55"/>
      <c r="U20" s="55"/>
      <c r="V20" s="55"/>
      <c r="W20" s="55"/>
      <c r="X20" s="55"/>
      <c r="Y20" s="55"/>
    </row>
    <row r="21" spans="1:25" ht="24" customHeight="1" x14ac:dyDescent="0.35">
      <c r="A21" s="61"/>
      <c r="B21" s="58"/>
      <c r="C21" s="58"/>
      <c r="D21" s="58"/>
      <c r="E21" s="59"/>
      <c r="F21" s="217" t="s">
        <v>1952</v>
      </c>
      <c r="G21" s="217"/>
      <c r="H21" s="217"/>
      <c r="I21" s="217"/>
      <c r="J21" s="217"/>
      <c r="K21" s="217"/>
      <c r="L21" s="217"/>
      <c r="M21" s="217"/>
      <c r="N21" s="217"/>
      <c r="O21" s="55"/>
      <c r="P21" s="217" t="s">
        <v>1930</v>
      </c>
      <c r="Q21" s="217"/>
      <c r="R21" s="217"/>
      <c r="S21" s="217"/>
      <c r="T21" s="217"/>
      <c r="U21" s="217"/>
      <c r="V21" s="217"/>
      <c r="W21" s="217"/>
      <c r="X21" s="217"/>
      <c r="Y21" s="55"/>
    </row>
    <row r="22" spans="1:25" ht="13.5" thickBot="1" x14ac:dyDescent="0.25">
      <c r="A22" s="61"/>
      <c r="E22" s="57"/>
      <c r="O22" s="55"/>
      <c r="Y22" s="55"/>
    </row>
    <row r="23" spans="1:25" ht="15.75" customHeight="1" thickBot="1" x14ac:dyDescent="0.25">
      <c r="A23" s="61"/>
      <c r="E23" s="57"/>
      <c r="H23" s="208" t="s">
        <v>1931</v>
      </c>
      <c r="I23" s="208"/>
      <c r="J23" s="208"/>
      <c r="K23" s="212"/>
      <c r="L23" s="75">
        <v>8.5000000000000006E-2</v>
      </c>
      <c r="O23" s="55"/>
      <c r="Q23" s="65"/>
      <c r="R23" s="208" t="s">
        <v>1931</v>
      </c>
      <c r="S23" s="208"/>
      <c r="T23" s="208"/>
      <c r="U23" s="212"/>
      <c r="V23" s="75">
        <v>4.6670000000000003E-2</v>
      </c>
      <c r="Y23" s="55"/>
    </row>
    <row r="24" spans="1:25" ht="15.75" customHeight="1" thickBot="1" x14ac:dyDescent="0.25">
      <c r="A24" s="61"/>
      <c r="E24" s="57"/>
      <c r="H24" s="208" t="s">
        <v>1932</v>
      </c>
      <c r="I24" s="208"/>
      <c r="J24" s="208"/>
      <c r="K24" s="208"/>
      <c r="L24" s="162">
        <f>PMT(L23/12,12*L18,-L17)</f>
        <v>309.96422218627782</v>
      </c>
      <c r="O24" s="55"/>
      <c r="Q24" s="65"/>
      <c r="R24" s="208" t="s">
        <v>1932</v>
      </c>
      <c r="S24" s="208"/>
      <c r="T24" s="208"/>
      <c r="U24" s="208"/>
      <c r="V24" s="162">
        <f>PMT(V23/12,12*L18,-L17)</f>
        <v>261.1132689804993</v>
      </c>
      <c r="Y24" s="55"/>
    </row>
    <row r="25" spans="1:25" ht="15.75" customHeight="1" thickBot="1" x14ac:dyDescent="0.25">
      <c r="A25" s="61"/>
      <c r="E25" s="57"/>
      <c r="H25" s="208" t="s">
        <v>1933</v>
      </c>
      <c r="I25" s="208"/>
      <c r="J25" s="208"/>
      <c r="K25" s="208"/>
      <c r="L25" s="76">
        <v>0</v>
      </c>
      <c r="M25" s="38" t="s">
        <v>1972</v>
      </c>
      <c r="O25" s="55"/>
      <c r="Q25" s="65"/>
      <c r="R25" s="208" t="s">
        <v>1933</v>
      </c>
      <c r="S25" s="208"/>
      <c r="T25" s="208"/>
      <c r="U25" s="212"/>
      <c r="V25" s="76">
        <v>6</v>
      </c>
      <c r="W25" s="38" t="s">
        <v>1973</v>
      </c>
      <c r="Y25" s="55"/>
    </row>
    <row r="26" spans="1:25" x14ac:dyDescent="0.2">
      <c r="A26" s="55"/>
      <c r="B26" s="57"/>
      <c r="C26" s="57"/>
      <c r="D26" s="57"/>
      <c r="E26" s="57"/>
      <c r="F26" s="55"/>
      <c r="G26" s="55"/>
      <c r="H26" s="63"/>
      <c r="I26" s="55"/>
      <c r="J26" s="55"/>
      <c r="K26" s="55"/>
      <c r="L26" s="55"/>
      <c r="M26" s="55"/>
      <c r="N26" s="55"/>
      <c r="O26" s="55"/>
      <c r="P26" s="216"/>
      <c r="Q26" s="216"/>
      <c r="R26" s="216"/>
      <c r="S26" s="64"/>
      <c r="T26" s="55"/>
      <c r="U26" s="63"/>
      <c r="V26" s="55"/>
      <c r="W26" s="55"/>
      <c r="X26" s="55"/>
      <c r="Y26" s="55"/>
    </row>
    <row r="27" spans="1:25" s="47" customFormat="1" ht="40.5" customHeight="1" x14ac:dyDescent="0.2">
      <c r="A27" s="54"/>
      <c r="B27" s="46" t="s">
        <v>1934</v>
      </c>
      <c r="C27" s="46" t="s">
        <v>1935</v>
      </c>
      <c r="D27" s="46" t="s">
        <v>1936</v>
      </c>
      <c r="E27" s="60"/>
      <c r="F27" s="66" t="s">
        <v>1937</v>
      </c>
      <c r="G27" s="69" t="s">
        <v>1938</v>
      </c>
      <c r="H27" s="70" t="s">
        <v>1939</v>
      </c>
      <c r="I27" s="67" t="s">
        <v>1940</v>
      </c>
      <c r="J27" s="46" t="s">
        <v>1941</v>
      </c>
      <c r="K27" s="68" t="s">
        <v>1942</v>
      </c>
      <c r="L27" s="71" t="s">
        <v>1943</v>
      </c>
      <c r="M27" s="72" t="s">
        <v>1944</v>
      </c>
      <c r="N27" s="73" t="s">
        <v>1945</v>
      </c>
      <c r="O27" s="54"/>
      <c r="P27" s="66" t="s">
        <v>1937</v>
      </c>
      <c r="Q27" s="69" t="s">
        <v>1938</v>
      </c>
      <c r="R27" s="70" t="s">
        <v>1939</v>
      </c>
      <c r="S27" s="67" t="s">
        <v>1940</v>
      </c>
      <c r="T27" s="46" t="s">
        <v>1941</v>
      </c>
      <c r="U27" s="68" t="s">
        <v>1942</v>
      </c>
      <c r="V27" s="71" t="s">
        <v>1943</v>
      </c>
      <c r="W27" s="72" t="s">
        <v>1944</v>
      </c>
      <c r="X27" s="73" t="s">
        <v>1945</v>
      </c>
      <c r="Y27" s="54"/>
    </row>
    <row r="28" spans="1:25" ht="15" x14ac:dyDescent="0.25">
      <c r="A28" s="55"/>
      <c r="B28" s="48">
        <f>1/12+L19</f>
        <v>23.083333333333332</v>
      </c>
      <c r="C28" s="39">
        <f>ROUNDUP(D28/12,0)</f>
        <v>1</v>
      </c>
      <c r="D28" s="39">
        <v>1</v>
      </c>
      <c r="E28" s="57"/>
      <c r="F28" s="41">
        <f>L17</f>
        <v>25000</v>
      </c>
      <c r="G28" s="49">
        <f>IF(F28=0,H28+I28,IF($L$25&gt;=D28,0,ROUND($L$24,2)))</f>
        <v>309.95999999999998</v>
      </c>
      <c r="H28" s="50">
        <f t="shared" ref="H28:H91" si="0">ROUND($L$23/12*F28,2)</f>
        <v>177.08</v>
      </c>
      <c r="I28" s="49">
        <f t="shared" ref="I28:I91" si="1">IF(F28+H28&lt;$L$24,F28,G28-H28)</f>
        <v>132.87999999999997</v>
      </c>
      <c r="J28" s="49"/>
      <c r="K28" s="49">
        <f t="shared" ref="K28:K91" si="2">F28-I28-J28</f>
        <v>24867.119999999999</v>
      </c>
      <c r="L28" s="51">
        <f>H28</f>
        <v>177.08</v>
      </c>
      <c r="M28" s="52">
        <f>I28+J28</f>
        <v>132.87999999999997</v>
      </c>
      <c r="N28" s="53">
        <f>L28+M28</f>
        <v>309.95999999999998</v>
      </c>
      <c r="O28" s="55"/>
      <c r="P28" s="41">
        <f>L17</f>
        <v>25000</v>
      </c>
      <c r="Q28" s="49">
        <f t="shared" ref="Q28:Q91" si="3">IF(P28=0,R28+S28,IF($V$25&gt;=D28,0,ROUND($V$24,2)))</f>
        <v>0</v>
      </c>
      <c r="R28" s="50">
        <f t="shared" ref="R28:R91" si="4">ROUND($V$23/12*P28,2)</f>
        <v>97.23</v>
      </c>
      <c r="S28" s="49">
        <f t="shared" ref="S28:S91" si="5">IF(P28+R28&lt;$V$24,P28,Q28-R28)</f>
        <v>-97.23</v>
      </c>
      <c r="T28" s="49"/>
      <c r="U28" s="49">
        <f>P28-S28-T28</f>
        <v>25097.23</v>
      </c>
      <c r="V28" s="51">
        <f>R28</f>
        <v>97.23</v>
      </c>
      <c r="W28" s="52">
        <f>S28+T28</f>
        <v>-97.23</v>
      </c>
      <c r="X28" s="53">
        <f>V28+W28</f>
        <v>0</v>
      </c>
      <c r="Y28" s="55"/>
    </row>
    <row r="29" spans="1:25" ht="15" x14ac:dyDescent="0.25">
      <c r="A29" s="55"/>
      <c r="B29" s="48">
        <f>$B$28+C29-1</f>
        <v>23.083333333333332</v>
      </c>
      <c r="C29" s="39">
        <f t="shared" ref="C29:C92" si="6">ROUNDUP(D29/12,0)</f>
        <v>1</v>
      </c>
      <c r="D29" s="39">
        <v>2</v>
      </c>
      <c r="E29" s="57"/>
      <c r="F29" s="49">
        <f t="shared" ref="F29:F92" si="7">IF(F28+H28&lt;$L$24,0,K28)</f>
        <v>24867.119999999999</v>
      </c>
      <c r="G29" s="49">
        <f t="shared" ref="G29:G92" si="8">IF(F29+H29&lt;$L$24,H29+I29,IF($L$25&gt;=D29,0,ROUND($L$24,2)))</f>
        <v>309.95999999999998</v>
      </c>
      <c r="H29" s="50">
        <f t="shared" si="0"/>
        <v>176.14</v>
      </c>
      <c r="I29" s="49">
        <f t="shared" si="1"/>
        <v>133.82</v>
      </c>
      <c r="J29" s="49"/>
      <c r="K29" s="49">
        <f t="shared" si="2"/>
        <v>24733.3</v>
      </c>
      <c r="L29" s="51">
        <f t="shared" ref="L29:L92" si="9">IF(F29=0,0,H29+L28)</f>
        <v>353.22</v>
      </c>
      <c r="M29" s="52">
        <f>IF(F29=0,0,I29+M28+J29)</f>
        <v>266.69999999999993</v>
      </c>
      <c r="N29" s="53">
        <f>L29+M29</f>
        <v>619.91999999999996</v>
      </c>
      <c r="O29" s="55"/>
      <c r="P29" s="49">
        <f t="shared" ref="P29:P92" si="10">IF(P28+R28&lt;$V$24,0,U28)</f>
        <v>25097.23</v>
      </c>
      <c r="Q29" s="49">
        <f t="shared" si="3"/>
        <v>0</v>
      </c>
      <c r="R29" s="50">
        <f t="shared" si="4"/>
        <v>97.61</v>
      </c>
      <c r="S29" s="49">
        <f t="shared" si="5"/>
        <v>-97.61</v>
      </c>
      <c r="T29" s="49"/>
      <c r="U29" s="49">
        <f>P29-S29-T29</f>
        <v>25194.84</v>
      </c>
      <c r="V29" s="51">
        <f t="shared" ref="V29:V92" si="11">IF(P29=0,0,R29+V28)</f>
        <v>194.84</v>
      </c>
      <c r="W29" s="52">
        <f t="shared" ref="W29:W92" si="12">IF(P29=0,0,S29+W28+T29)</f>
        <v>-194.84</v>
      </c>
      <c r="X29" s="53">
        <f>V29+W29</f>
        <v>0</v>
      </c>
      <c r="Y29" s="55"/>
    </row>
    <row r="30" spans="1:25" ht="15" x14ac:dyDescent="0.25">
      <c r="A30" s="55"/>
      <c r="B30" s="48">
        <f t="shared" ref="B30:B93" si="13">$B$28+C30-1</f>
        <v>23.083333333333332</v>
      </c>
      <c r="C30" s="39">
        <f t="shared" si="6"/>
        <v>1</v>
      </c>
      <c r="D30" s="39">
        <v>3</v>
      </c>
      <c r="E30" s="57"/>
      <c r="F30" s="49">
        <f t="shared" si="7"/>
        <v>24733.3</v>
      </c>
      <c r="G30" s="49">
        <f t="shared" si="8"/>
        <v>309.95999999999998</v>
      </c>
      <c r="H30" s="50">
        <f t="shared" si="0"/>
        <v>175.19</v>
      </c>
      <c r="I30" s="49">
        <f t="shared" si="1"/>
        <v>134.76999999999998</v>
      </c>
      <c r="J30" s="49"/>
      <c r="K30" s="49">
        <f t="shared" si="2"/>
        <v>24598.53</v>
      </c>
      <c r="L30" s="51">
        <f t="shared" si="9"/>
        <v>528.41000000000008</v>
      </c>
      <c r="M30" s="52">
        <f t="shared" ref="M30:M93" si="14">IF(F30=0,0,I30+M29+J30)</f>
        <v>401.46999999999991</v>
      </c>
      <c r="N30" s="53">
        <f t="shared" ref="N30:N93" si="15">L30+M30</f>
        <v>929.88</v>
      </c>
      <c r="O30" s="55"/>
      <c r="P30" s="49">
        <f t="shared" si="10"/>
        <v>25194.84</v>
      </c>
      <c r="Q30" s="49">
        <f t="shared" si="3"/>
        <v>0</v>
      </c>
      <c r="R30" s="50">
        <f t="shared" si="4"/>
        <v>97.99</v>
      </c>
      <c r="S30" s="49">
        <f t="shared" si="5"/>
        <v>-97.99</v>
      </c>
      <c r="T30" s="49"/>
      <c r="U30" s="49">
        <f t="shared" ref="U30:U93" si="16">P30-S30-T30</f>
        <v>25292.83</v>
      </c>
      <c r="V30" s="51">
        <f t="shared" si="11"/>
        <v>292.83</v>
      </c>
      <c r="W30" s="52">
        <f t="shared" si="12"/>
        <v>-292.83</v>
      </c>
      <c r="X30" s="53">
        <f t="shared" ref="X30:X93" si="17">V30+W30</f>
        <v>0</v>
      </c>
      <c r="Y30" s="55"/>
    </row>
    <row r="31" spans="1:25" ht="15" x14ac:dyDescent="0.25">
      <c r="A31" s="55"/>
      <c r="B31" s="48">
        <f t="shared" si="13"/>
        <v>23.083333333333332</v>
      </c>
      <c r="C31" s="39">
        <f t="shared" si="6"/>
        <v>1</v>
      </c>
      <c r="D31" s="39">
        <v>4</v>
      </c>
      <c r="E31" s="57"/>
      <c r="F31" s="49">
        <f t="shared" si="7"/>
        <v>24598.53</v>
      </c>
      <c r="G31" s="49">
        <f t="shared" si="8"/>
        <v>309.95999999999998</v>
      </c>
      <c r="H31" s="50">
        <f t="shared" si="0"/>
        <v>174.24</v>
      </c>
      <c r="I31" s="49">
        <f t="shared" si="1"/>
        <v>135.71999999999997</v>
      </c>
      <c r="J31" s="49"/>
      <c r="K31" s="49">
        <f t="shared" si="2"/>
        <v>24462.809999999998</v>
      </c>
      <c r="L31" s="51">
        <f t="shared" si="9"/>
        <v>702.65000000000009</v>
      </c>
      <c r="M31" s="52">
        <f t="shared" si="14"/>
        <v>537.18999999999983</v>
      </c>
      <c r="N31" s="53">
        <f t="shared" si="15"/>
        <v>1239.8399999999999</v>
      </c>
      <c r="O31" s="55"/>
      <c r="P31" s="49">
        <f t="shared" si="10"/>
        <v>25292.83</v>
      </c>
      <c r="Q31" s="49">
        <f t="shared" si="3"/>
        <v>0</v>
      </c>
      <c r="R31" s="50">
        <f t="shared" si="4"/>
        <v>98.37</v>
      </c>
      <c r="S31" s="49">
        <f t="shared" si="5"/>
        <v>-98.37</v>
      </c>
      <c r="T31" s="49"/>
      <c r="U31" s="49">
        <f t="shared" si="16"/>
        <v>25391.200000000001</v>
      </c>
      <c r="V31" s="51">
        <f t="shared" si="11"/>
        <v>391.2</v>
      </c>
      <c r="W31" s="52">
        <f t="shared" si="12"/>
        <v>-391.2</v>
      </c>
      <c r="X31" s="53">
        <f t="shared" si="17"/>
        <v>0</v>
      </c>
      <c r="Y31" s="55"/>
    </row>
    <row r="32" spans="1:25" ht="15" x14ac:dyDescent="0.25">
      <c r="A32" s="55"/>
      <c r="B32" s="48">
        <f t="shared" si="13"/>
        <v>23.083333333333332</v>
      </c>
      <c r="C32" s="39">
        <f t="shared" si="6"/>
        <v>1</v>
      </c>
      <c r="D32" s="39">
        <v>5</v>
      </c>
      <c r="E32" s="57"/>
      <c r="F32" s="49">
        <f t="shared" si="7"/>
        <v>24462.809999999998</v>
      </c>
      <c r="G32" s="49">
        <f t="shared" si="8"/>
        <v>309.95999999999998</v>
      </c>
      <c r="H32" s="50">
        <f t="shared" si="0"/>
        <v>173.28</v>
      </c>
      <c r="I32" s="49">
        <f t="shared" si="1"/>
        <v>136.67999999999998</v>
      </c>
      <c r="J32" s="49"/>
      <c r="K32" s="49">
        <f t="shared" si="2"/>
        <v>24326.129999999997</v>
      </c>
      <c r="L32" s="51">
        <f t="shared" si="9"/>
        <v>875.93000000000006</v>
      </c>
      <c r="M32" s="52">
        <f t="shared" si="14"/>
        <v>673.86999999999978</v>
      </c>
      <c r="N32" s="53">
        <f t="shared" si="15"/>
        <v>1549.7999999999997</v>
      </c>
      <c r="O32" s="55"/>
      <c r="P32" s="49">
        <f t="shared" si="10"/>
        <v>25391.200000000001</v>
      </c>
      <c r="Q32" s="49">
        <f t="shared" si="3"/>
        <v>0</v>
      </c>
      <c r="R32" s="50">
        <f t="shared" si="4"/>
        <v>98.75</v>
      </c>
      <c r="S32" s="49">
        <f t="shared" si="5"/>
        <v>-98.75</v>
      </c>
      <c r="T32" s="49"/>
      <c r="U32" s="49">
        <f t="shared" si="16"/>
        <v>25489.95</v>
      </c>
      <c r="V32" s="51">
        <f t="shared" si="11"/>
        <v>489.95</v>
      </c>
      <c r="W32" s="52">
        <f t="shared" si="12"/>
        <v>-489.95</v>
      </c>
      <c r="X32" s="53">
        <f t="shared" si="17"/>
        <v>0</v>
      </c>
      <c r="Y32" s="55"/>
    </row>
    <row r="33" spans="1:25" ht="15" x14ac:dyDescent="0.25">
      <c r="A33" s="55"/>
      <c r="B33" s="48">
        <f t="shared" si="13"/>
        <v>23.083333333333332</v>
      </c>
      <c r="C33" s="39">
        <f t="shared" si="6"/>
        <v>1</v>
      </c>
      <c r="D33" s="39">
        <v>6</v>
      </c>
      <c r="E33" s="57"/>
      <c r="F33" s="49">
        <f t="shared" si="7"/>
        <v>24326.129999999997</v>
      </c>
      <c r="G33" s="49">
        <f t="shared" si="8"/>
        <v>309.95999999999998</v>
      </c>
      <c r="H33" s="50">
        <f t="shared" si="0"/>
        <v>172.31</v>
      </c>
      <c r="I33" s="49">
        <f t="shared" si="1"/>
        <v>137.64999999999998</v>
      </c>
      <c r="J33" s="49"/>
      <c r="K33" s="49">
        <f t="shared" si="2"/>
        <v>24188.479999999996</v>
      </c>
      <c r="L33" s="51">
        <f t="shared" si="9"/>
        <v>1048.24</v>
      </c>
      <c r="M33" s="52">
        <f t="shared" si="14"/>
        <v>811.51999999999975</v>
      </c>
      <c r="N33" s="53">
        <f t="shared" si="15"/>
        <v>1859.7599999999998</v>
      </c>
      <c r="O33" s="55"/>
      <c r="P33" s="49">
        <f t="shared" si="10"/>
        <v>25489.95</v>
      </c>
      <c r="Q33" s="49">
        <f t="shared" si="3"/>
        <v>0</v>
      </c>
      <c r="R33" s="50">
        <f t="shared" si="4"/>
        <v>99.13</v>
      </c>
      <c r="S33" s="49">
        <f t="shared" si="5"/>
        <v>-99.13</v>
      </c>
      <c r="T33" s="49"/>
      <c r="U33" s="49">
        <f t="shared" si="16"/>
        <v>25589.08</v>
      </c>
      <c r="V33" s="51">
        <f t="shared" si="11"/>
        <v>589.07999999999993</v>
      </c>
      <c r="W33" s="52">
        <f t="shared" si="12"/>
        <v>-589.07999999999993</v>
      </c>
      <c r="X33" s="53">
        <f t="shared" si="17"/>
        <v>0</v>
      </c>
      <c r="Y33" s="55"/>
    </row>
    <row r="34" spans="1:25" ht="15" x14ac:dyDescent="0.25">
      <c r="A34" s="55"/>
      <c r="B34" s="48">
        <f t="shared" si="13"/>
        <v>23.083333333333332</v>
      </c>
      <c r="C34" s="39">
        <f t="shared" si="6"/>
        <v>1</v>
      </c>
      <c r="D34" s="39">
        <v>7</v>
      </c>
      <c r="E34" s="57"/>
      <c r="F34" s="49">
        <f t="shared" si="7"/>
        <v>24188.479999999996</v>
      </c>
      <c r="G34" s="49">
        <f t="shared" si="8"/>
        <v>309.95999999999998</v>
      </c>
      <c r="H34" s="50">
        <f t="shared" si="0"/>
        <v>171.34</v>
      </c>
      <c r="I34" s="49">
        <f t="shared" si="1"/>
        <v>138.61999999999998</v>
      </c>
      <c r="J34" s="49"/>
      <c r="K34" s="49">
        <f t="shared" si="2"/>
        <v>24049.859999999997</v>
      </c>
      <c r="L34" s="51">
        <f t="shared" si="9"/>
        <v>1219.58</v>
      </c>
      <c r="M34" s="52">
        <f t="shared" si="14"/>
        <v>950.13999999999976</v>
      </c>
      <c r="N34" s="53">
        <f t="shared" si="15"/>
        <v>2169.7199999999998</v>
      </c>
      <c r="O34" s="55"/>
      <c r="P34" s="49">
        <f t="shared" si="10"/>
        <v>25589.08</v>
      </c>
      <c r="Q34" s="49">
        <f t="shared" si="3"/>
        <v>261.11</v>
      </c>
      <c r="R34" s="50">
        <f t="shared" si="4"/>
        <v>99.52</v>
      </c>
      <c r="S34" s="49">
        <f t="shared" si="5"/>
        <v>161.59000000000003</v>
      </c>
      <c r="T34" s="49"/>
      <c r="U34" s="49">
        <f t="shared" si="16"/>
        <v>25427.49</v>
      </c>
      <c r="V34" s="51">
        <f t="shared" si="11"/>
        <v>688.59999999999991</v>
      </c>
      <c r="W34" s="52">
        <f t="shared" si="12"/>
        <v>-427.4899999999999</v>
      </c>
      <c r="X34" s="53">
        <f t="shared" si="17"/>
        <v>261.11</v>
      </c>
      <c r="Y34" s="55"/>
    </row>
    <row r="35" spans="1:25" ht="15" x14ac:dyDescent="0.25">
      <c r="A35" s="55"/>
      <c r="B35" s="48">
        <f t="shared" si="13"/>
        <v>23.083333333333332</v>
      </c>
      <c r="C35" s="39">
        <f t="shared" si="6"/>
        <v>1</v>
      </c>
      <c r="D35" s="39">
        <v>8</v>
      </c>
      <c r="E35" s="57"/>
      <c r="F35" s="49">
        <f t="shared" si="7"/>
        <v>24049.859999999997</v>
      </c>
      <c r="G35" s="49">
        <f t="shared" si="8"/>
        <v>309.95999999999998</v>
      </c>
      <c r="H35" s="50">
        <f t="shared" si="0"/>
        <v>170.35</v>
      </c>
      <c r="I35" s="49">
        <f t="shared" si="1"/>
        <v>139.60999999999999</v>
      </c>
      <c r="J35" s="49"/>
      <c r="K35" s="49">
        <f t="shared" si="2"/>
        <v>23910.249999999996</v>
      </c>
      <c r="L35" s="51">
        <f t="shared" si="9"/>
        <v>1389.9299999999998</v>
      </c>
      <c r="M35" s="52">
        <f t="shared" si="14"/>
        <v>1089.7499999999998</v>
      </c>
      <c r="N35" s="53">
        <f t="shared" si="15"/>
        <v>2479.6799999999994</v>
      </c>
      <c r="O35" s="55"/>
      <c r="P35" s="49">
        <f t="shared" si="10"/>
        <v>25427.49</v>
      </c>
      <c r="Q35" s="49">
        <f t="shared" si="3"/>
        <v>261.11</v>
      </c>
      <c r="R35" s="50">
        <f t="shared" si="4"/>
        <v>98.89</v>
      </c>
      <c r="S35" s="49">
        <f t="shared" si="5"/>
        <v>162.22000000000003</v>
      </c>
      <c r="T35" s="49"/>
      <c r="U35" s="49">
        <f t="shared" si="16"/>
        <v>25265.27</v>
      </c>
      <c r="V35" s="51">
        <f t="shared" si="11"/>
        <v>787.4899999999999</v>
      </c>
      <c r="W35" s="52">
        <f t="shared" si="12"/>
        <v>-265.26999999999987</v>
      </c>
      <c r="X35" s="53">
        <f t="shared" si="17"/>
        <v>522.22</v>
      </c>
      <c r="Y35" s="55"/>
    </row>
    <row r="36" spans="1:25" ht="15" x14ac:dyDescent="0.25">
      <c r="A36" s="55"/>
      <c r="B36" s="48">
        <f t="shared" si="13"/>
        <v>23.083333333333332</v>
      </c>
      <c r="C36" s="39">
        <f t="shared" si="6"/>
        <v>1</v>
      </c>
      <c r="D36" s="39">
        <v>9</v>
      </c>
      <c r="E36" s="57"/>
      <c r="F36" s="49">
        <f t="shared" si="7"/>
        <v>23910.249999999996</v>
      </c>
      <c r="G36" s="49">
        <f t="shared" si="8"/>
        <v>309.95999999999998</v>
      </c>
      <c r="H36" s="50">
        <f t="shared" si="0"/>
        <v>169.36</v>
      </c>
      <c r="I36" s="49">
        <f t="shared" si="1"/>
        <v>140.59999999999997</v>
      </c>
      <c r="J36" s="49"/>
      <c r="K36" s="49">
        <f t="shared" si="2"/>
        <v>23769.649999999998</v>
      </c>
      <c r="L36" s="51">
        <f t="shared" si="9"/>
        <v>1559.29</v>
      </c>
      <c r="M36" s="52">
        <f t="shared" si="14"/>
        <v>1230.3499999999997</v>
      </c>
      <c r="N36" s="53">
        <f t="shared" si="15"/>
        <v>2789.6399999999994</v>
      </c>
      <c r="O36" s="55"/>
      <c r="P36" s="49">
        <f t="shared" si="10"/>
        <v>25265.27</v>
      </c>
      <c r="Q36" s="49">
        <f t="shared" si="3"/>
        <v>261.11</v>
      </c>
      <c r="R36" s="50">
        <f t="shared" si="4"/>
        <v>98.26</v>
      </c>
      <c r="S36" s="49">
        <f t="shared" si="5"/>
        <v>162.85000000000002</v>
      </c>
      <c r="T36" s="49"/>
      <c r="U36" s="49">
        <f t="shared" si="16"/>
        <v>25102.420000000002</v>
      </c>
      <c r="V36" s="51">
        <f t="shared" si="11"/>
        <v>885.74999999999989</v>
      </c>
      <c r="W36" s="52">
        <f t="shared" si="12"/>
        <v>-102.41999999999985</v>
      </c>
      <c r="X36" s="53">
        <f t="shared" si="17"/>
        <v>783.33</v>
      </c>
      <c r="Y36" s="55"/>
    </row>
    <row r="37" spans="1:25" ht="15" x14ac:dyDescent="0.25">
      <c r="A37" s="55"/>
      <c r="B37" s="48">
        <f t="shared" si="13"/>
        <v>23.083333333333332</v>
      </c>
      <c r="C37" s="39">
        <f t="shared" si="6"/>
        <v>1</v>
      </c>
      <c r="D37" s="39">
        <v>10</v>
      </c>
      <c r="E37" s="57"/>
      <c r="F37" s="49">
        <f t="shared" si="7"/>
        <v>23769.649999999998</v>
      </c>
      <c r="G37" s="49">
        <f t="shared" si="8"/>
        <v>309.95999999999998</v>
      </c>
      <c r="H37" s="50">
        <f t="shared" si="0"/>
        <v>168.37</v>
      </c>
      <c r="I37" s="49">
        <f t="shared" si="1"/>
        <v>141.58999999999997</v>
      </c>
      <c r="J37" s="49"/>
      <c r="K37" s="49">
        <f t="shared" si="2"/>
        <v>23628.059999999998</v>
      </c>
      <c r="L37" s="51">
        <f t="shared" si="9"/>
        <v>1727.6599999999999</v>
      </c>
      <c r="M37" s="52">
        <f t="shared" si="14"/>
        <v>1371.9399999999996</v>
      </c>
      <c r="N37" s="53">
        <f t="shared" si="15"/>
        <v>3099.5999999999995</v>
      </c>
      <c r="O37" s="55"/>
      <c r="P37" s="49">
        <f t="shared" si="10"/>
        <v>25102.420000000002</v>
      </c>
      <c r="Q37" s="49">
        <f t="shared" si="3"/>
        <v>261.11</v>
      </c>
      <c r="R37" s="50">
        <f t="shared" si="4"/>
        <v>97.63</v>
      </c>
      <c r="S37" s="49">
        <f t="shared" si="5"/>
        <v>163.48000000000002</v>
      </c>
      <c r="T37" s="49"/>
      <c r="U37" s="49">
        <f t="shared" si="16"/>
        <v>24938.940000000002</v>
      </c>
      <c r="V37" s="51">
        <f t="shared" si="11"/>
        <v>983.37999999999988</v>
      </c>
      <c r="W37" s="52">
        <f t="shared" si="12"/>
        <v>61.060000000000173</v>
      </c>
      <c r="X37" s="53">
        <f t="shared" si="17"/>
        <v>1044.44</v>
      </c>
      <c r="Y37" s="55"/>
    </row>
    <row r="38" spans="1:25" ht="15" x14ac:dyDescent="0.25">
      <c r="A38" s="55"/>
      <c r="B38" s="48">
        <f t="shared" si="13"/>
        <v>23.083333333333332</v>
      </c>
      <c r="C38" s="39">
        <f t="shared" si="6"/>
        <v>1</v>
      </c>
      <c r="D38" s="39">
        <v>11</v>
      </c>
      <c r="E38" s="57"/>
      <c r="F38" s="49">
        <f t="shared" si="7"/>
        <v>23628.059999999998</v>
      </c>
      <c r="G38" s="49">
        <f t="shared" si="8"/>
        <v>309.95999999999998</v>
      </c>
      <c r="H38" s="50">
        <f t="shared" si="0"/>
        <v>167.37</v>
      </c>
      <c r="I38" s="49">
        <f t="shared" si="1"/>
        <v>142.58999999999997</v>
      </c>
      <c r="J38" s="49"/>
      <c r="K38" s="49">
        <f t="shared" si="2"/>
        <v>23485.469999999998</v>
      </c>
      <c r="L38" s="51">
        <f t="shared" si="9"/>
        <v>1895.0299999999997</v>
      </c>
      <c r="M38" s="52">
        <f t="shared" si="14"/>
        <v>1514.5299999999995</v>
      </c>
      <c r="N38" s="53">
        <f t="shared" si="15"/>
        <v>3409.5599999999995</v>
      </c>
      <c r="O38" s="55"/>
      <c r="P38" s="49">
        <f t="shared" si="10"/>
        <v>24938.940000000002</v>
      </c>
      <c r="Q38" s="49">
        <f t="shared" si="3"/>
        <v>261.11</v>
      </c>
      <c r="R38" s="50">
        <f t="shared" si="4"/>
        <v>96.99</v>
      </c>
      <c r="S38" s="49">
        <f t="shared" si="5"/>
        <v>164.12</v>
      </c>
      <c r="T38" s="49"/>
      <c r="U38" s="49">
        <f t="shared" si="16"/>
        <v>24774.820000000003</v>
      </c>
      <c r="V38" s="51">
        <f t="shared" si="11"/>
        <v>1080.3699999999999</v>
      </c>
      <c r="W38" s="52">
        <f t="shared" si="12"/>
        <v>225.18000000000018</v>
      </c>
      <c r="X38" s="53">
        <f t="shared" si="17"/>
        <v>1305.5500000000002</v>
      </c>
      <c r="Y38" s="55"/>
    </row>
    <row r="39" spans="1:25" ht="15" x14ac:dyDescent="0.25">
      <c r="A39" s="55"/>
      <c r="B39" s="48">
        <f t="shared" si="13"/>
        <v>23.083333333333332</v>
      </c>
      <c r="C39" s="39">
        <f t="shared" si="6"/>
        <v>1</v>
      </c>
      <c r="D39" s="39">
        <v>12</v>
      </c>
      <c r="E39" s="57"/>
      <c r="F39" s="49">
        <f t="shared" si="7"/>
        <v>23485.469999999998</v>
      </c>
      <c r="G39" s="49">
        <f t="shared" si="8"/>
        <v>309.95999999999998</v>
      </c>
      <c r="H39" s="50">
        <f t="shared" si="0"/>
        <v>166.36</v>
      </c>
      <c r="I39" s="49">
        <f t="shared" si="1"/>
        <v>143.59999999999997</v>
      </c>
      <c r="J39" s="49"/>
      <c r="K39" s="49">
        <f t="shared" si="2"/>
        <v>23341.87</v>
      </c>
      <c r="L39" s="51">
        <f t="shared" si="9"/>
        <v>2061.39</v>
      </c>
      <c r="M39" s="52">
        <f t="shared" si="14"/>
        <v>1658.1299999999994</v>
      </c>
      <c r="N39" s="53">
        <f t="shared" si="15"/>
        <v>3719.5199999999995</v>
      </c>
      <c r="O39" s="55"/>
      <c r="P39" s="49">
        <f t="shared" si="10"/>
        <v>24774.820000000003</v>
      </c>
      <c r="Q39" s="49">
        <f t="shared" si="3"/>
        <v>261.11</v>
      </c>
      <c r="R39" s="50">
        <f t="shared" si="4"/>
        <v>96.35</v>
      </c>
      <c r="S39" s="49">
        <f t="shared" si="5"/>
        <v>164.76000000000002</v>
      </c>
      <c r="T39" s="49"/>
      <c r="U39" s="49">
        <f t="shared" si="16"/>
        <v>24610.060000000005</v>
      </c>
      <c r="V39" s="51">
        <f t="shared" si="11"/>
        <v>1176.7199999999998</v>
      </c>
      <c r="W39" s="52">
        <f t="shared" si="12"/>
        <v>389.94000000000017</v>
      </c>
      <c r="X39" s="53">
        <f t="shared" si="17"/>
        <v>1566.6599999999999</v>
      </c>
      <c r="Y39" s="55"/>
    </row>
    <row r="40" spans="1:25" ht="15" x14ac:dyDescent="0.25">
      <c r="A40" s="55"/>
      <c r="B40" s="48">
        <f t="shared" si="13"/>
        <v>24.083333333333332</v>
      </c>
      <c r="C40" s="39">
        <f t="shared" si="6"/>
        <v>2</v>
      </c>
      <c r="D40" s="39">
        <v>13</v>
      </c>
      <c r="E40" s="57"/>
      <c r="F40" s="49">
        <f t="shared" si="7"/>
        <v>23341.87</v>
      </c>
      <c r="G40" s="49">
        <f t="shared" si="8"/>
        <v>309.95999999999998</v>
      </c>
      <c r="H40" s="50">
        <f t="shared" si="0"/>
        <v>165.34</v>
      </c>
      <c r="I40" s="49">
        <f t="shared" si="1"/>
        <v>144.61999999999998</v>
      </c>
      <c r="J40" s="49"/>
      <c r="K40" s="49">
        <f t="shared" si="2"/>
        <v>23197.25</v>
      </c>
      <c r="L40" s="51">
        <f t="shared" si="9"/>
        <v>2226.73</v>
      </c>
      <c r="M40" s="52">
        <f t="shared" si="14"/>
        <v>1802.7499999999993</v>
      </c>
      <c r="N40" s="53">
        <f t="shared" si="15"/>
        <v>4029.4799999999996</v>
      </c>
      <c r="O40" s="56"/>
      <c r="P40" s="49">
        <f t="shared" si="10"/>
        <v>24610.060000000005</v>
      </c>
      <c r="Q40" s="49">
        <f t="shared" si="3"/>
        <v>261.11</v>
      </c>
      <c r="R40" s="50">
        <f t="shared" si="4"/>
        <v>95.71</v>
      </c>
      <c r="S40" s="49">
        <f t="shared" si="5"/>
        <v>165.40000000000003</v>
      </c>
      <c r="T40" s="49"/>
      <c r="U40" s="49">
        <f t="shared" si="16"/>
        <v>24444.660000000003</v>
      </c>
      <c r="V40" s="51">
        <f t="shared" si="11"/>
        <v>1272.4299999999998</v>
      </c>
      <c r="W40" s="52">
        <f t="shared" si="12"/>
        <v>555.34000000000015</v>
      </c>
      <c r="X40" s="53">
        <f t="shared" si="17"/>
        <v>1827.77</v>
      </c>
      <c r="Y40" s="55"/>
    </row>
    <row r="41" spans="1:25" ht="15" x14ac:dyDescent="0.25">
      <c r="A41" s="55"/>
      <c r="B41" s="48">
        <f t="shared" si="13"/>
        <v>24.083333333333332</v>
      </c>
      <c r="C41" s="39">
        <f t="shared" si="6"/>
        <v>2</v>
      </c>
      <c r="D41" s="39">
        <v>14</v>
      </c>
      <c r="E41" s="57"/>
      <c r="F41" s="49">
        <f t="shared" si="7"/>
        <v>23197.25</v>
      </c>
      <c r="G41" s="49">
        <f t="shared" si="8"/>
        <v>309.95999999999998</v>
      </c>
      <c r="H41" s="50">
        <f t="shared" si="0"/>
        <v>164.31</v>
      </c>
      <c r="I41" s="49">
        <f t="shared" si="1"/>
        <v>145.64999999999998</v>
      </c>
      <c r="J41" s="49"/>
      <c r="K41" s="49">
        <f t="shared" si="2"/>
        <v>23051.599999999999</v>
      </c>
      <c r="L41" s="51">
        <f t="shared" si="9"/>
        <v>2391.04</v>
      </c>
      <c r="M41" s="52">
        <f t="shared" si="14"/>
        <v>1948.3999999999992</v>
      </c>
      <c r="N41" s="53">
        <f t="shared" si="15"/>
        <v>4339.4399999999987</v>
      </c>
      <c r="O41" s="55"/>
      <c r="P41" s="49">
        <f t="shared" si="10"/>
        <v>24444.660000000003</v>
      </c>
      <c r="Q41" s="49">
        <f t="shared" si="3"/>
        <v>261.11</v>
      </c>
      <c r="R41" s="50">
        <f t="shared" si="4"/>
        <v>95.07</v>
      </c>
      <c r="S41" s="49">
        <f t="shared" si="5"/>
        <v>166.04000000000002</v>
      </c>
      <c r="T41" s="49"/>
      <c r="U41" s="49">
        <f t="shared" si="16"/>
        <v>24278.620000000003</v>
      </c>
      <c r="V41" s="51">
        <f t="shared" si="11"/>
        <v>1367.4999999999998</v>
      </c>
      <c r="W41" s="52">
        <f t="shared" si="12"/>
        <v>721.38000000000011</v>
      </c>
      <c r="X41" s="53">
        <f t="shared" si="17"/>
        <v>2088.88</v>
      </c>
      <c r="Y41" s="55"/>
    </row>
    <row r="42" spans="1:25" ht="15" x14ac:dyDescent="0.25">
      <c r="A42" s="55"/>
      <c r="B42" s="48">
        <f t="shared" si="13"/>
        <v>24.083333333333332</v>
      </c>
      <c r="C42" s="39">
        <f t="shared" si="6"/>
        <v>2</v>
      </c>
      <c r="D42" s="39">
        <v>15</v>
      </c>
      <c r="E42" s="57"/>
      <c r="F42" s="49">
        <f t="shared" si="7"/>
        <v>23051.599999999999</v>
      </c>
      <c r="G42" s="49">
        <f t="shared" si="8"/>
        <v>309.95999999999998</v>
      </c>
      <c r="H42" s="50">
        <f t="shared" si="0"/>
        <v>163.28</v>
      </c>
      <c r="I42" s="49">
        <f t="shared" si="1"/>
        <v>146.67999999999998</v>
      </c>
      <c r="J42" s="49"/>
      <c r="K42" s="49">
        <f t="shared" si="2"/>
        <v>22904.92</v>
      </c>
      <c r="L42" s="51">
        <f t="shared" si="9"/>
        <v>2554.3200000000002</v>
      </c>
      <c r="M42" s="52">
        <f t="shared" si="14"/>
        <v>2095.079999999999</v>
      </c>
      <c r="N42" s="53">
        <f t="shared" si="15"/>
        <v>4649.3999999999996</v>
      </c>
      <c r="O42" s="55"/>
      <c r="P42" s="49">
        <f t="shared" si="10"/>
        <v>24278.620000000003</v>
      </c>
      <c r="Q42" s="49">
        <f t="shared" si="3"/>
        <v>261.11</v>
      </c>
      <c r="R42" s="50">
        <f t="shared" si="4"/>
        <v>94.42</v>
      </c>
      <c r="S42" s="49">
        <f t="shared" si="5"/>
        <v>166.69</v>
      </c>
      <c r="T42" s="49"/>
      <c r="U42" s="49">
        <f t="shared" si="16"/>
        <v>24111.930000000004</v>
      </c>
      <c r="V42" s="51">
        <f t="shared" si="11"/>
        <v>1461.9199999999998</v>
      </c>
      <c r="W42" s="52">
        <f t="shared" si="12"/>
        <v>888.07000000000016</v>
      </c>
      <c r="X42" s="53">
        <f t="shared" si="17"/>
        <v>2349.9899999999998</v>
      </c>
      <c r="Y42" s="55"/>
    </row>
    <row r="43" spans="1:25" ht="15" x14ac:dyDescent="0.25">
      <c r="A43" s="55"/>
      <c r="B43" s="48">
        <f t="shared" si="13"/>
        <v>24.083333333333332</v>
      </c>
      <c r="C43" s="39">
        <f t="shared" si="6"/>
        <v>2</v>
      </c>
      <c r="D43" s="39">
        <v>16</v>
      </c>
      <c r="E43" s="57"/>
      <c r="F43" s="49">
        <f t="shared" si="7"/>
        <v>22904.92</v>
      </c>
      <c r="G43" s="49">
        <f t="shared" si="8"/>
        <v>309.95999999999998</v>
      </c>
      <c r="H43" s="50">
        <f t="shared" si="0"/>
        <v>162.24</v>
      </c>
      <c r="I43" s="49">
        <f t="shared" si="1"/>
        <v>147.71999999999997</v>
      </c>
      <c r="J43" s="49"/>
      <c r="K43" s="49">
        <f t="shared" si="2"/>
        <v>22757.199999999997</v>
      </c>
      <c r="L43" s="51">
        <f t="shared" si="9"/>
        <v>2716.5600000000004</v>
      </c>
      <c r="M43" s="52">
        <f t="shared" si="14"/>
        <v>2242.7999999999988</v>
      </c>
      <c r="N43" s="53">
        <f t="shared" si="15"/>
        <v>4959.3599999999988</v>
      </c>
      <c r="O43" s="55"/>
      <c r="P43" s="49">
        <f t="shared" si="10"/>
        <v>24111.930000000004</v>
      </c>
      <c r="Q43" s="49">
        <f t="shared" si="3"/>
        <v>261.11</v>
      </c>
      <c r="R43" s="50">
        <f t="shared" si="4"/>
        <v>93.78</v>
      </c>
      <c r="S43" s="49">
        <f t="shared" si="5"/>
        <v>167.33</v>
      </c>
      <c r="T43" s="49"/>
      <c r="U43" s="49">
        <f t="shared" si="16"/>
        <v>23944.600000000002</v>
      </c>
      <c r="V43" s="51">
        <f t="shared" si="11"/>
        <v>1555.6999999999998</v>
      </c>
      <c r="W43" s="52">
        <f t="shared" si="12"/>
        <v>1055.4000000000001</v>
      </c>
      <c r="X43" s="53">
        <f t="shared" si="17"/>
        <v>2611.1</v>
      </c>
      <c r="Y43" s="55"/>
    </row>
    <row r="44" spans="1:25" ht="15" x14ac:dyDescent="0.25">
      <c r="A44" s="55"/>
      <c r="B44" s="48">
        <f t="shared" si="13"/>
        <v>24.083333333333332</v>
      </c>
      <c r="C44" s="39">
        <f t="shared" si="6"/>
        <v>2</v>
      </c>
      <c r="D44" s="39">
        <v>17</v>
      </c>
      <c r="E44" s="57"/>
      <c r="F44" s="49">
        <f t="shared" si="7"/>
        <v>22757.199999999997</v>
      </c>
      <c r="G44" s="49">
        <f t="shared" si="8"/>
        <v>309.95999999999998</v>
      </c>
      <c r="H44" s="50">
        <f t="shared" si="0"/>
        <v>161.19999999999999</v>
      </c>
      <c r="I44" s="49">
        <f t="shared" si="1"/>
        <v>148.76</v>
      </c>
      <c r="J44" s="49"/>
      <c r="K44" s="49">
        <f t="shared" si="2"/>
        <v>22608.44</v>
      </c>
      <c r="L44" s="51">
        <f t="shared" si="9"/>
        <v>2877.76</v>
      </c>
      <c r="M44" s="52">
        <f t="shared" si="14"/>
        <v>2391.5599999999986</v>
      </c>
      <c r="N44" s="53">
        <f t="shared" si="15"/>
        <v>5269.3199999999988</v>
      </c>
      <c r="O44" s="55"/>
      <c r="P44" s="49">
        <f t="shared" si="10"/>
        <v>23944.600000000002</v>
      </c>
      <c r="Q44" s="49">
        <f t="shared" si="3"/>
        <v>261.11</v>
      </c>
      <c r="R44" s="50">
        <f t="shared" si="4"/>
        <v>93.12</v>
      </c>
      <c r="S44" s="49">
        <f t="shared" si="5"/>
        <v>167.99</v>
      </c>
      <c r="T44" s="49"/>
      <c r="U44" s="49">
        <f t="shared" si="16"/>
        <v>23776.61</v>
      </c>
      <c r="V44" s="51">
        <f t="shared" si="11"/>
        <v>1648.8199999999997</v>
      </c>
      <c r="W44" s="52">
        <f t="shared" si="12"/>
        <v>1223.3900000000001</v>
      </c>
      <c r="X44" s="53">
        <f t="shared" si="17"/>
        <v>2872.21</v>
      </c>
      <c r="Y44" s="55"/>
    </row>
    <row r="45" spans="1:25" ht="15" x14ac:dyDescent="0.25">
      <c r="A45" s="55"/>
      <c r="B45" s="48">
        <f t="shared" si="13"/>
        <v>24.083333333333332</v>
      </c>
      <c r="C45" s="39">
        <f t="shared" si="6"/>
        <v>2</v>
      </c>
      <c r="D45" s="39">
        <v>18</v>
      </c>
      <c r="E45" s="57"/>
      <c r="F45" s="49">
        <f t="shared" si="7"/>
        <v>22608.44</v>
      </c>
      <c r="G45" s="49">
        <f t="shared" si="8"/>
        <v>309.95999999999998</v>
      </c>
      <c r="H45" s="50">
        <f t="shared" si="0"/>
        <v>160.13999999999999</v>
      </c>
      <c r="I45" s="49">
        <f t="shared" si="1"/>
        <v>149.82</v>
      </c>
      <c r="J45" s="49"/>
      <c r="K45" s="49">
        <f t="shared" si="2"/>
        <v>22458.62</v>
      </c>
      <c r="L45" s="51">
        <f t="shared" si="9"/>
        <v>3037.9</v>
      </c>
      <c r="M45" s="52">
        <f t="shared" si="14"/>
        <v>2541.3799999999987</v>
      </c>
      <c r="N45" s="53">
        <f t="shared" si="15"/>
        <v>5579.2799999999988</v>
      </c>
      <c r="O45" s="55"/>
      <c r="P45" s="49">
        <f t="shared" si="10"/>
        <v>23776.61</v>
      </c>
      <c r="Q45" s="49">
        <f t="shared" si="3"/>
        <v>261.11</v>
      </c>
      <c r="R45" s="50">
        <f t="shared" si="4"/>
        <v>92.47</v>
      </c>
      <c r="S45" s="49">
        <f t="shared" si="5"/>
        <v>168.64000000000001</v>
      </c>
      <c r="T45" s="49"/>
      <c r="U45" s="49">
        <f t="shared" si="16"/>
        <v>23607.97</v>
      </c>
      <c r="V45" s="51">
        <f t="shared" si="11"/>
        <v>1741.2899999999997</v>
      </c>
      <c r="W45" s="52">
        <f t="shared" si="12"/>
        <v>1392.0300000000002</v>
      </c>
      <c r="X45" s="53">
        <f t="shared" si="17"/>
        <v>3133.3199999999997</v>
      </c>
      <c r="Y45" s="55"/>
    </row>
    <row r="46" spans="1:25" ht="15" x14ac:dyDescent="0.25">
      <c r="A46" s="55"/>
      <c r="B46" s="48">
        <f t="shared" si="13"/>
        <v>24.083333333333332</v>
      </c>
      <c r="C46" s="39">
        <f t="shared" si="6"/>
        <v>2</v>
      </c>
      <c r="D46" s="39">
        <v>19</v>
      </c>
      <c r="E46" s="57"/>
      <c r="F46" s="49">
        <f t="shared" si="7"/>
        <v>22458.62</v>
      </c>
      <c r="G46" s="49">
        <f t="shared" si="8"/>
        <v>309.95999999999998</v>
      </c>
      <c r="H46" s="50">
        <f t="shared" si="0"/>
        <v>159.08000000000001</v>
      </c>
      <c r="I46" s="49">
        <f t="shared" si="1"/>
        <v>150.87999999999997</v>
      </c>
      <c r="J46" s="49"/>
      <c r="K46" s="49">
        <f t="shared" si="2"/>
        <v>22307.739999999998</v>
      </c>
      <c r="L46" s="51">
        <f t="shared" si="9"/>
        <v>3196.98</v>
      </c>
      <c r="M46" s="52">
        <f t="shared" si="14"/>
        <v>2692.2599999999989</v>
      </c>
      <c r="N46" s="53">
        <f t="shared" si="15"/>
        <v>5889.2399999999989</v>
      </c>
      <c r="O46" s="55"/>
      <c r="P46" s="49">
        <f t="shared" si="10"/>
        <v>23607.97</v>
      </c>
      <c r="Q46" s="49">
        <f t="shared" si="3"/>
        <v>261.11</v>
      </c>
      <c r="R46" s="50">
        <f t="shared" si="4"/>
        <v>91.82</v>
      </c>
      <c r="S46" s="49">
        <f t="shared" si="5"/>
        <v>169.29000000000002</v>
      </c>
      <c r="T46" s="49"/>
      <c r="U46" s="49">
        <f t="shared" si="16"/>
        <v>23438.68</v>
      </c>
      <c r="V46" s="51">
        <f t="shared" si="11"/>
        <v>1833.1099999999997</v>
      </c>
      <c r="W46" s="52">
        <f t="shared" si="12"/>
        <v>1561.3200000000002</v>
      </c>
      <c r="X46" s="53">
        <f t="shared" si="17"/>
        <v>3394.43</v>
      </c>
      <c r="Y46" s="55"/>
    </row>
    <row r="47" spans="1:25" ht="15" x14ac:dyDescent="0.25">
      <c r="A47" s="55"/>
      <c r="B47" s="48">
        <f t="shared" si="13"/>
        <v>24.083333333333332</v>
      </c>
      <c r="C47" s="39">
        <f t="shared" si="6"/>
        <v>2</v>
      </c>
      <c r="D47" s="39">
        <v>20</v>
      </c>
      <c r="E47" s="57"/>
      <c r="F47" s="49">
        <f t="shared" si="7"/>
        <v>22307.739999999998</v>
      </c>
      <c r="G47" s="49">
        <f t="shared" si="8"/>
        <v>309.95999999999998</v>
      </c>
      <c r="H47" s="50">
        <f t="shared" si="0"/>
        <v>158.01</v>
      </c>
      <c r="I47" s="49">
        <f t="shared" si="1"/>
        <v>151.94999999999999</v>
      </c>
      <c r="J47" s="49"/>
      <c r="K47" s="49">
        <f t="shared" si="2"/>
        <v>22155.789999999997</v>
      </c>
      <c r="L47" s="51">
        <f t="shared" si="9"/>
        <v>3354.99</v>
      </c>
      <c r="M47" s="52">
        <f t="shared" si="14"/>
        <v>2844.2099999999987</v>
      </c>
      <c r="N47" s="53">
        <f t="shared" si="15"/>
        <v>6199.1999999999989</v>
      </c>
      <c r="O47" s="55"/>
      <c r="P47" s="49">
        <f t="shared" si="10"/>
        <v>23438.68</v>
      </c>
      <c r="Q47" s="49">
        <f t="shared" si="3"/>
        <v>261.11</v>
      </c>
      <c r="R47" s="50">
        <f t="shared" si="4"/>
        <v>91.16</v>
      </c>
      <c r="S47" s="49">
        <f t="shared" si="5"/>
        <v>169.95000000000002</v>
      </c>
      <c r="T47" s="49"/>
      <c r="U47" s="49">
        <f t="shared" si="16"/>
        <v>23268.73</v>
      </c>
      <c r="V47" s="51">
        <f t="shared" si="11"/>
        <v>1924.2699999999998</v>
      </c>
      <c r="W47" s="52">
        <f t="shared" si="12"/>
        <v>1731.2700000000002</v>
      </c>
      <c r="X47" s="53">
        <f t="shared" si="17"/>
        <v>3655.54</v>
      </c>
      <c r="Y47" s="55"/>
    </row>
    <row r="48" spans="1:25" ht="15" x14ac:dyDescent="0.25">
      <c r="A48" s="55"/>
      <c r="B48" s="48">
        <f t="shared" si="13"/>
        <v>24.083333333333332</v>
      </c>
      <c r="C48" s="39">
        <f t="shared" si="6"/>
        <v>2</v>
      </c>
      <c r="D48" s="39">
        <v>21</v>
      </c>
      <c r="E48" s="57"/>
      <c r="F48" s="49">
        <f t="shared" si="7"/>
        <v>22155.789999999997</v>
      </c>
      <c r="G48" s="49">
        <f t="shared" si="8"/>
        <v>309.95999999999998</v>
      </c>
      <c r="H48" s="50">
        <f t="shared" si="0"/>
        <v>156.94</v>
      </c>
      <c r="I48" s="49">
        <f t="shared" si="1"/>
        <v>153.01999999999998</v>
      </c>
      <c r="J48" s="49"/>
      <c r="K48" s="49">
        <f t="shared" si="2"/>
        <v>22002.769999999997</v>
      </c>
      <c r="L48" s="51">
        <f t="shared" si="9"/>
        <v>3511.93</v>
      </c>
      <c r="M48" s="52">
        <f t="shared" si="14"/>
        <v>2997.2299999999987</v>
      </c>
      <c r="N48" s="53">
        <f t="shared" si="15"/>
        <v>6509.159999999998</v>
      </c>
      <c r="O48" s="55"/>
      <c r="P48" s="49">
        <f t="shared" si="10"/>
        <v>23268.73</v>
      </c>
      <c r="Q48" s="49">
        <f t="shared" si="3"/>
        <v>261.11</v>
      </c>
      <c r="R48" s="50">
        <f t="shared" si="4"/>
        <v>90.5</v>
      </c>
      <c r="S48" s="49">
        <f t="shared" si="5"/>
        <v>170.61</v>
      </c>
      <c r="T48" s="49"/>
      <c r="U48" s="49">
        <f t="shared" si="16"/>
        <v>23098.12</v>
      </c>
      <c r="V48" s="51">
        <f t="shared" si="11"/>
        <v>2014.7699999999998</v>
      </c>
      <c r="W48" s="52">
        <f t="shared" si="12"/>
        <v>1901.88</v>
      </c>
      <c r="X48" s="53">
        <f t="shared" si="17"/>
        <v>3916.6499999999996</v>
      </c>
      <c r="Y48" s="55"/>
    </row>
    <row r="49" spans="1:25" ht="15" x14ac:dyDescent="0.25">
      <c r="A49" s="55"/>
      <c r="B49" s="48">
        <f t="shared" si="13"/>
        <v>24.083333333333332</v>
      </c>
      <c r="C49" s="39">
        <f t="shared" si="6"/>
        <v>2</v>
      </c>
      <c r="D49" s="39">
        <v>22</v>
      </c>
      <c r="E49" s="57"/>
      <c r="F49" s="49">
        <f t="shared" si="7"/>
        <v>22002.769999999997</v>
      </c>
      <c r="G49" s="49">
        <f t="shared" si="8"/>
        <v>309.95999999999998</v>
      </c>
      <c r="H49" s="50">
        <f t="shared" si="0"/>
        <v>155.85</v>
      </c>
      <c r="I49" s="49">
        <f t="shared" si="1"/>
        <v>154.10999999999999</v>
      </c>
      <c r="J49" s="49"/>
      <c r="K49" s="49">
        <f t="shared" si="2"/>
        <v>21848.659999999996</v>
      </c>
      <c r="L49" s="51">
        <f t="shared" si="9"/>
        <v>3667.7799999999997</v>
      </c>
      <c r="M49" s="52">
        <f t="shared" si="14"/>
        <v>3151.3399999999988</v>
      </c>
      <c r="N49" s="53">
        <f t="shared" si="15"/>
        <v>6819.119999999999</v>
      </c>
      <c r="O49" s="55"/>
      <c r="P49" s="49">
        <f t="shared" si="10"/>
        <v>23098.12</v>
      </c>
      <c r="Q49" s="49">
        <f t="shared" si="3"/>
        <v>261.11</v>
      </c>
      <c r="R49" s="50">
        <f t="shared" si="4"/>
        <v>89.83</v>
      </c>
      <c r="S49" s="49">
        <f t="shared" si="5"/>
        <v>171.28000000000003</v>
      </c>
      <c r="T49" s="49"/>
      <c r="U49" s="49">
        <f t="shared" si="16"/>
        <v>22926.84</v>
      </c>
      <c r="V49" s="51">
        <f t="shared" si="11"/>
        <v>2104.6</v>
      </c>
      <c r="W49" s="52">
        <f t="shared" si="12"/>
        <v>2073.1600000000003</v>
      </c>
      <c r="X49" s="53">
        <f t="shared" si="17"/>
        <v>4177.76</v>
      </c>
      <c r="Y49" s="55"/>
    </row>
    <row r="50" spans="1:25" ht="15" x14ac:dyDescent="0.25">
      <c r="A50" s="55"/>
      <c r="B50" s="48">
        <f t="shared" si="13"/>
        <v>24.083333333333332</v>
      </c>
      <c r="C50" s="39">
        <f t="shared" si="6"/>
        <v>2</v>
      </c>
      <c r="D50" s="39">
        <v>23</v>
      </c>
      <c r="E50" s="57"/>
      <c r="F50" s="49">
        <f t="shared" si="7"/>
        <v>21848.659999999996</v>
      </c>
      <c r="G50" s="49">
        <f t="shared" si="8"/>
        <v>309.95999999999998</v>
      </c>
      <c r="H50" s="50">
        <f t="shared" si="0"/>
        <v>154.76</v>
      </c>
      <c r="I50" s="49">
        <f t="shared" si="1"/>
        <v>155.19999999999999</v>
      </c>
      <c r="J50" s="49"/>
      <c r="K50" s="49">
        <f t="shared" si="2"/>
        <v>21693.459999999995</v>
      </c>
      <c r="L50" s="51">
        <f t="shared" si="9"/>
        <v>3822.54</v>
      </c>
      <c r="M50" s="52">
        <f t="shared" si="14"/>
        <v>3306.5399999999986</v>
      </c>
      <c r="N50" s="53">
        <f t="shared" si="15"/>
        <v>7129.0799999999981</v>
      </c>
      <c r="O50" s="55"/>
      <c r="P50" s="49">
        <f t="shared" si="10"/>
        <v>22926.84</v>
      </c>
      <c r="Q50" s="49">
        <f t="shared" si="3"/>
        <v>261.11</v>
      </c>
      <c r="R50" s="50">
        <f t="shared" si="4"/>
        <v>89.17</v>
      </c>
      <c r="S50" s="49">
        <f t="shared" si="5"/>
        <v>171.94</v>
      </c>
      <c r="T50" s="49"/>
      <c r="U50" s="49">
        <f t="shared" si="16"/>
        <v>22754.9</v>
      </c>
      <c r="V50" s="51">
        <f t="shared" si="11"/>
        <v>2193.77</v>
      </c>
      <c r="W50" s="52">
        <f t="shared" si="12"/>
        <v>2245.1000000000004</v>
      </c>
      <c r="X50" s="53">
        <f t="shared" si="17"/>
        <v>4438.8700000000008</v>
      </c>
      <c r="Y50" s="55"/>
    </row>
    <row r="51" spans="1:25" ht="15" x14ac:dyDescent="0.25">
      <c r="A51" s="55"/>
      <c r="B51" s="48">
        <f t="shared" si="13"/>
        <v>24.083333333333332</v>
      </c>
      <c r="C51" s="39">
        <f t="shared" si="6"/>
        <v>2</v>
      </c>
      <c r="D51" s="39">
        <v>24</v>
      </c>
      <c r="E51" s="57"/>
      <c r="F51" s="49">
        <f t="shared" si="7"/>
        <v>21693.459999999995</v>
      </c>
      <c r="G51" s="49">
        <f t="shared" si="8"/>
        <v>309.95999999999998</v>
      </c>
      <c r="H51" s="50">
        <f t="shared" si="0"/>
        <v>153.66</v>
      </c>
      <c r="I51" s="49">
        <f t="shared" si="1"/>
        <v>156.29999999999998</v>
      </c>
      <c r="J51" s="49"/>
      <c r="K51" s="49">
        <f t="shared" si="2"/>
        <v>21537.159999999996</v>
      </c>
      <c r="L51" s="51">
        <f t="shared" si="9"/>
        <v>3976.2</v>
      </c>
      <c r="M51" s="52">
        <f t="shared" si="14"/>
        <v>3462.8399999999988</v>
      </c>
      <c r="N51" s="53">
        <f t="shared" si="15"/>
        <v>7439.0399999999991</v>
      </c>
      <c r="O51" s="55"/>
      <c r="P51" s="49">
        <f t="shared" si="10"/>
        <v>22754.9</v>
      </c>
      <c r="Q51" s="49">
        <f t="shared" si="3"/>
        <v>261.11</v>
      </c>
      <c r="R51" s="50">
        <f t="shared" si="4"/>
        <v>88.5</v>
      </c>
      <c r="S51" s="49">
        <f t="shared" si="5"/>
        <v>172.61</v>
      </c>
      <c r="T51" s="49"/>
      <c r="U51" s="49">
        <f t="shared" si="16"/>
        <v>22582.29</v>
      </c>
      <c r="V51" s="51">
        <f t="shared" si="11"/>
        <v>2282.27</v>
      </c>
      <c r="W51" s="52">
        <f t="shared" si="12"/>
        <v>2417.7100000000005</v>
      </c>
      <c r="X51" s="53">
        <f t="shared" si="17"/>
        <v>4699.9800000000005</v>
      </c>
      <c r="Y51" s="55"/>
    </row>
    <row r="52" spans="1:25" ht="15" x14ac:dyDescent="0.25">
      <c r="A52" s="55"/>
      <c r="B52" s="48">
        <f t="shared" si="13"/>
        <v>25.083333333333332</v>
      </c>
      <c r="C52" s="39">
        <f t="shared" si="6"/>
        <v>3</v>
      </c>
      <c r="D52" s="39">
        <v>25</v>
      </c>
      <c r="E52" s="57"/>
      <c r="F52" s="49">
        <f t="shared" si="7"/>
        <v>21537.159999999996</v>
      </c>
      <c r="G52" s="49">
        <f t="shared" si="8"/>
        <v>309.95999999999998</v>
      </c>
      <c r="H52" s="50">
        <f t="shared" si="0"/>
        <v>152.55000000000001</v>
      </c>
      <c r="I52" s="49">
        <f t="shared" si="1"/>
        <v>157.40999999999997</v>
      </c>
      <c r="J52" s="49"/>
      <c r="K52" s="49">
        <f t="shared" si="2"/>
        <v>21379.749999999996</v>
      </c>
      <c r="L52" s="51">
        <f t="shared" si="9"/>
        <v>4128.75</v>
      </c>
      <c r="M52" s="52">
        <f t="shared" si="14"/>
        <v>3620.2499999999986</v>
      </c>
      <c r="N52" s="53">
        <f t="shared" si="15"/>
        <v>7748.9999999999982</v>
      </c>
      <c r="O52" s="56"/>
      <c r="P52" s="49">
        <f t="shared" si="10"/>
        <v>22582.29</v>
      </c>
      <c r="Q52" s="49">
        <f t="shared" si="3"/>
        <v>261.11</v>
      </c>
      <c r="R52" s="50">
        <f t="shared" si="4"/>
        <v>87.83</v>
      </c>
      <c r="S52" s="49">
        <f t="shared" si="5"/>
        <v>173.28000000000003</v>
      </c>
      <c r="T52" s="49"/>
      <c r="U52" s="49">
        <f t="shared" si="16"/>
        <v>22409.010000000002</v>
      </c>
      <c r="V52" s="51">
        <f t="shared" si="11"/>
        <v>2370.1</v>
      </c>
      <c r="W52" s="52">
        <f t="shared" si="12"/>
        <v>2590.9900000000007</v>
      </c>
      <c r="X52" s="53">
        <f t="shared" si="17"/>
        <v>4961.09</v>
      </c>
      <c r="Y52" s="55"/>
    </row>
    <row r="53" spans="1:25" ht="15" x14ac:dyDescent="0.25">
      <c r="A53" s="55"/>
      <c r="B53" s="48">
        <f t="shared" si="13"/>
        <v>25.083333333333332</v>
      </c>
      <c r="C53" s="39">
        <f t="shared" si="6"/>
        <v>3</v>
      </c>
      <c r="D53" s="39">
        <v>26</v>
      </c>
      <c r="E53" s="57"/>
      <c r="F53" s="49">
        <f t="shared" si="7"/>
        <v>21379.749999999996</v>
      </c>
      <c r="G53" s="49">
        <f t="shared" si="8"/>
        <v>309.95999999999998</v>
      </c>
      <c r="H53" s="50">
        <f t="shared" si="0"/>
        <v>151.44</v>
      </c>
      <c r="I53" s="49">
        <f t="shared" si="1"/>
        <v>158.51999999999998</v>
      </c>
      <c r="J53" s="49"/>
      <c r="K53" s="49">
        <f t="shared" si="2"/>
        <v>21221.229999999996</v>
      </c>
      <c r="L53" s="51">
        <f t="shared" si="9"/>
        <v>4280.1899999999996</v>
      </c>
      <c r="M53" s="52">
        <f t="shared" si="14"/>
        <v>3778.7699999999986</v>
      </c>
      <c r="N53" s="53">
        <f t="shared" si="15"/>
        <v>8058.9599999999982</v>
      </c>
      <c r="O53" s="56"/>
      <c r="P53" s="49">
        <f t="shared" si="10"/>
        <v>22409.010000000002</v>
      </c>
      <c r="Q53" s="49">
        <f t="shared" si="3"/>
        <v>261.11</v>
      </c>
      <c r="R53" s="50">
        <f t="shared" si="4"/>
        <v>87.15</v>
      </c>
      <c r="S53" s="49">
        <f t="shared" si="5"/>
        <v>173.96</v>
      </c>
      <c r="T53" s="49"/>
      <c r="U53" s="49">
        <f t="shared" si="16"/>
        <v>22235.050000000003</v>
      </c>
      <c r="V53" s="51">
        <f t="shared" si="11"/>
        <v>2457.25</v>
      </c>
      <c r="W53" s="52">
        <f t="shared" si="12"/>
        <v>2764.9500000000007</v>
      </c>
      <c r="X53" s="53">
        <f t="shared" si="17"/>
        <v>5222.2000000000007</v>
      </c>
      <c r="Y53" s="55"/>
    </row>
    <row r="54" spans="1:25" ht="15" x14ac:dyDescent="0.25">
      <c r="A54" s="55"/>
      <c r="B54" s="48">
        <f t="shared" si="13"/>
        <v>25.083333333333332</v>
      </c>
      <c r="C54" s="39">
        <f t="shared" si="6"/>
        <v>3</v>
      </c>
      <c r="D54" s="39">
        <v>27</v>
      </c>
      <c r="E54" s="57"/>
      <c r="F54" s="49">
        <f t="shared" si="7"/>
        <v>21221.229999999996</v>
      </c>
      <c r="G54" s="49">
        <f t="shared" si="8"/>
        <v>309.95999999999998</v>
      </c>
      <c r="H54" s="50">
        <f t="shared" si="0"/>
        <v>150.32</v>
      </c>
      <c r="I54" s="49">
        <f t="shared" si="1"/>
        <v>159.63999999999999</v>
      </c>
      <c r="J54" s="49"/>
      <c r="K54" s="49">
        <f t="shared" si="2"/>
        <v>21061.589999999997</v>
      </c>
      <c r="L54" s="51">
        <f t="shared" si="9"/>
        <v>4430.5099999999993</v>
      </c>
      <c r="M54" s="52">
        <f t="shared" si="14"/>
        <v>3938.4099999999985</v>
      </c>
      <c r="N54" s="53">
        <f t="shared" si="15"/>
        <v>8368.9199999999983</v>
      </c>
      <c r="O54" s="55"/>
      <c r="P54" s="49">
        <f t="shared" si="10"/>
        <v>22235.050000000003</v>
      </c>
      <c r="Q54" s="49">
        <f t="shared" si="3"/>
        <v>261.11</v>
      </c>
      <c r="R54" s="50">
        <f t="shared" si="4"/>
        <v>86.48</v>
      </c>
      <c r="S54" s="49">
        <f t="shared" si="5"/>
        <v>174.63</v>
      </c>
      <c r="T54" s="49"/>
      <c r="U54" s="49">
        <f t="shared" si="16"/>
        <v>22060.420000000002</v>
      </c>
      <c r="V54" s="51">
        <f t="shared" si="11"/>
        <v>2543.73</v>
      </c>
      <c r="W54" s="52">
        <f t="shared" si="12"/>
        <v>2939.5800000000008</v>
      </c>
      <c r="X54" s="53">
        <f t="shared" si="17"/>
        <v>5483.3100000000013</v>
      </c>
      <c r="Y54" s="55"/>
    </row>
    <row r="55" spans="1:25" ht="15" x14ac:dyDescent="0.25">
      <c r="A55" s="55"/>
      <c r="B55" s="48">
        <f t="shared" si="13"/>
        <v>25.083333333333332</v>
      </c>
      <c r="C55" s="39">
        <f t="shared" si="6"/>
        <v>3</v>
      </c>
      <c r="D55" s="39">
        <v>28</v>
      </c>
      <c r="E55" s="57"/>
      <c r="F55" s="49">
        <f t="shared" si="7"/>
        <v>21061.589999999997</v>
      </c>
      <c r="G55" s="49">
        <f t="shared" si="8"/>
        <v>309.95999999999998</v>
      </c>
      <c r="H55" s="50">
        <f t="shared" si="0"/>
        <v>149.19</v>
      </c>
      <c r="I55" s="49">
        <f t="shared" si="1"/>
        <v>160.76999999999998</v>
      </c>
      <c r="J55" s="49"/>
      <c r="K55" s="49">
        <f t="shared" si="2"/>
        <v>20900.819999999996</v>
      </c>
      <c r="L55" s="51">
        <f t="shared" si="9"/>
        <v>4579.6999999999989</v>
      </c>
      <c r="M55" s="52">
        <f t="shared" si="14"/>
        <v>4099.1799999999985</v>
      </c>
      <c r="N55" s="53">
        <f t="shared" si="15"/>
        <v>8678.8799999999974</v>
      </c>
      <c r="O55" s="55"/>
      <c r="P55" s="49">
        <f t="shared" si="10"/>
        <v>22060.420000000002</v>
      </c>
      <c r="Q55" s="49">
        <f t="shared" si="3"/>
        <v>261.11</v>
      </c>
      <c r="R55" s="50">
        <f t="shared" si="4"/>
        <v>85.8</v>
      </c>
      <c r="S55" s="49">
        <f t="shared" si="5"/>
        <v>175.31</v>
      </c>
      <c r="T55" s="49"/>
      <c r="U55" s="49">
        <f t="shared" si="16"/>
        <v>21885.11</v>
      </c>
      <c r="V55" s="51">
        <f t="shared" si="11"/>
        <v>2629.53</v>
      </c>
      <c r="W55" s="52">
        <f t="shared" si="12"/>
        <v>3114.8900000000008</v>
      </c>
      <c r="X55" s="53">
        <f t="shared" si="17"/>
        <v>5744.420000000001</v>
      </c>
      <c r="Y55" s="55"/>
    </row>
    <row r="56" spans="1:25" ht="15" x14ac:dyDescent="0.25">
      <c r="A56" s="55"/>
      <c r="B56" s="48">
        <f t="shared" si="13"/>
        <v>25.083333333333332</v>
      </c>
      <c r="C56" s="39">
        <f t="shared" si="6"/>
        <v>3</v>
      </c>
      <c r="D56" s="39">
        <v>29</v>
      </c>
      <c r="E56" s="57"/>
      <c r="F56" s="49">
        <f t="shared" si="7"/>
        <v>20900.819999999996</v>
      </c>
      <c r="G56" s="49">
        <f t="shared" si="8"/>
        <v>309.95999999999998</v>
      </c>
      <c r="H56" s="50">
        <f t="shared" si="0"/>
        <v>148.05000000000001</v>
      </c>
      <c r="I56" s="49">
        <f t="shared" si="1"/>
        <v>161.90999999999997</v>
      </c>
      <c r="J56" s="49"/>
      <c r="K56" s="49">
        <f t="shared" si="2"/>
        <v>20738.909999999996</v>
      </c>
      <c r="L56" s="51">
        <f t="shared" si="9"/>
        <v>4727.7499999999991</v>
      </c>
      <c r="M56" s="52">
        <f t="shared" si="14"/>
        <v>4261.0899999999983</v>
      </c>
      <c r="N56" s="53">
        <f t="shared" si="15"/>
        <v>8988.8399999999965</v>
      </c>
      <c r="O56" s="55"/>
      <c r="P56" s="49">
        <f t="shared" si="10"/>
        <v>21885.11</v>
      </c>
      <c r="Q56" s="49">
        <f t="shared" si="3"/>
        <v>261.11</v>
      </c>
      <c r="R56" s="50">
        <f t="shared" si="4"/>
        <v>85.11</v>
      </c>
      <c r="S56" s="49">
        <f t="shared" si="5"/>
        <v>176</v>
      </c>
      <c r="T56" s="49"/>
      <c r="U56" s="49">
        <f t="shared" si="16"/>
        <v>21709.11</v>
      </c>
      <c r="V56" s="51">
        <f t="shared" si="11"/>
        <v>2714.6400000000003</v>
      </c>
      <c r="W56" s="52">
        <f t="shared" si="12"/>
        <v>3290.8900000000008</v>
      </c>
      <c r="X56" s="53">
        <f t="shared" si="17"/>
        <v>6005.5300000000007</v>
      </c>
      <c r="Y56" s="55"/>
    </row>
    <row r="57" spans="1:25" ht="15" x14ac:dyDescent="0.25">
      <c r="A57" s="55"/>
      <c r="B57" s="48">
        <f t="shared" si="13"/>
        <v>25.083333333333332</v>
      </c>
      <c r="C57" s="39">
        <f t="shared" si="6"/>
        <v>3</v>
      </c>
      <c r="D57" s="39">
        <v>30</v>
      </c>
      <c r="E57" s="57"/>
      <c r="F57" s="49">
        <f t="shared" si="7"/>
        <v>20738.909999999996</v>
      </c>
      <c r="G57" s="49">
        <f t="shared" si="8"/>
        <v>309.95999999999998</v>
      </c>
      <c r="H57" s="50">
        <f t="shared" si="0"/>
        <v>146.9</v>
      </c>
      <c r="I57" s="49">
        <f t="shared" si="1"/>
        <v>163.05999999999997</v>
      </c>
      <c r="J57" s="49"/>
      <c r="K57" s="49">
        <f t="shared" si="2"/>
        <v>20575.849999999995</v>
      </c>
      <c r="L57" s="51">
        <f t="shared" si="9"/>
        <v>4874.6499999999987</v>
      </c>
      <c r="M57" s="52">
        <f t="shared" si="14"/>
        <v>4424.1499999999987</v>
      </c>
      <c r="N57" s="53">
        <f t="shared" si="15"/>
        <v>9298.7999999999975</v>
      </c>
      <c r="O57" s="55"/>
      <c r="P57" s="49">
        <f t="shared" si="10"/>
        <v>21709.11</v>
      </c>
      <c r="Q57" s="49">
        <f t="shared" si="3"/>
        <v>261.11</v>
      </c>
      <c r="R57" s="50">
        <f t="shared" si="4"/>
        <v>84.43</v>
      </c>
      <c r="S57" s="49">
        <f t="shared" si="5"/>
        <v>176.68</v>
      </c>
      <c r="T57" s="49"/>
      <c r="U57" s="49">
        <f t="shared" si="16"/>
        <v>21532.43</v>
      </c>
      <c r="V57" s="51">
        <f t="shared" si="11"/>
        <v>2799.07</v>
      </c>
      <c r="W57" s="52">
        <f t="shared" si="12"/>
        <v>3467.5700000000006</v>
      </c>
      <c r="X57" s="53">
        <f t="shared" si="17"/>
        <v>6266.6400000000012</v>
      </c>
      <c r="Y57" s="55"/>
    </row>
    <row r="58" spans="1:25" ht="15" x14ac:dyDescent="0.25">
      <c r="A58" s="55"/>
      <c r="B58" s="48">
        <f t="shared" si="13"/>
        <v>25.083333333333332</v>
      </c>
      <c r="C58" s="39">
        <f t="shared" si="6"/>
        <v>3</v>
      </c>
      <c r="D58" s="39">
        <v>31</v>
      </c>
      <c r="E58" s="57"/>
      <c r="F58" s="49">
        <f t="shared" si="7"/>
        <v>20575.849999999995</v>
      </c>
      <c r="G58" s="49">
        <f t="shared" si="8"/>
        <v>309.95999999999998</v>
      </c>
      <c r="H58" s="50">
        <f t="shared" si="0"/>
        <v>145.75</v>
      </c>
      <c r="I58" s="49">
        <f t="shared" si="1"/>
        <v>164.20999999999998</v>
      </c>
      <c r="J58" s="49"/>
      <c r="K58" s="49">
        <f t="shared" si="2"/>
        <v>20411.639999999996</v>
      </c>
      <c r="L58" s="51">
        <f t="shared" si="9"/>
        <v>5020.3999999999987</v>
      </c>
      <c r="M58" s="52">
        <f t="shared" si="14"/>
        <v>4588.3599999999988</v>
      </c>
      <c r="N58" s="53">
        <f t="shared" si="15"/>
        <v>9608.7599999999984</v>
      </c>
      <c r="O58" s="55"/>
      <c r="P58" s="49">
        <f t="shared" si="10"/>
        <v>21532.43</v>
      </c>
      <c r="Q58" s="49">
        <f t="shared" si="3"/>
        <v>261.11</v>
      </c>
      <c r="R58" s="50">
        <f t="shared" si="4"/>
        <v>83.74</v>
      </c>
      <c r="S58" s="49">
        <f t="shared" si="5"/>
        <v>177.37</v>
      </c>
      <c r="T58" s="49"/>
      <c r="U58" s="49">
        <f t="shared" si="16"/>
        <v>21355.06</v>
      </c>
      <c r="V58" s="51">
        <f t="shared" si="11"/>
        <v>2882.81</v>
      </c>
      <c r="W58" s="52">
        <f t="shared" si="12"/>
        <v>3644.9400000000005</v>
      </c>
      <c r="X58" s="53">
        <f t="shared" si="17"/>
        <v>6527.75</v>
      </c>
      <c r="Y58" s="55"/>
    </row>
    <row r="59" spans="1:25" ht="15" x14ac:dyDescent="0.25">
      <c r="A59" s="55"/>
      <c r="B59" s="48">
        <f t="shared" si="13"/>
        <v>25.083333333333332</v>
      </c>
      <c r="C59" s="39">
        <f t="shared" si="6"/>
        <v>3</v>
      </c>
      <c r="D59" s="39">
        <v>32</v>
      </c>
      <c r="E59" s="57"/>
      <c r="F59" s="49">
        <f t="shared" si="7"/>
        <v>20411.639999999996</v>
      </c>
      <c r="G59" s="49">
        <f t="shared" si="8"/>
        <v>309.95999999999998</v>
      </c>
      <c r="H59" s="50">
        <f t="shared" si="0"/>
        <v>144.58000000000001</v>
      </c>
      <c r="I59" s="49">
        <f t="shared" si="1"/>
        <v>165.37999999999997</v>
      </c>
      <c r="J59" s="49"/>
      <c r="K59" s="49">
        <f t="shared" si="2"/>
        <v>20246.259999999995</v>
      </c>
      <c r="L59" s="51">
        <f t="shared" si="9"/>
        <v>5164.9799999999987</v>
      </c>
      <c r="M59" s="52">
        <f t="shared" si="14"/>
        <v>4753.7399999999989</v>
      </c>
      <c r="N59" s="53">
        <f t="shared" si="15"/>
        <v>9918.7199999999975</v>
      </c>
      <c r="O59" s="55"/>
      <c r="P59" s="49">
        <f t="shared" si="10"/>
        <v>21355.06</v>
      </c>
      <c r="Q59" s="49">
        <f t="shared" si="3"/>
        <v>261.11</v>
      </c>
      <c r="R59" s="50">
        <f t="shared" si="4"/>
        <v>83.05</v>
      </c>
      <c r="S59" s="49">
        <f t="shared" si="5"/>
        <v>178.06</v>
      </c>
      <c r="T59" s="49"/>
      <c r="U59" s="49">
        <f t="shared" si="16"/>
        <v>21177</v>
      </c>
      <c r="V59" s="51">
        <f t="shared" si="11"/>
        <v>2965.86</v>
      </c>
      <c r="W59" s="52">
        <f t="shared" si="12"/>
        <v>3823.0000000000005</v>
      </c>
      <c r="X59" s="53">
        <f t="shared" si="17"/>
        <v>6788.8600000000006</v>
      </c>
      <c r="Y59" s="55"/>
    </row>
    <row r="60" spans="1:25" ht="15" x14ac:dyDescent="0.25">
      <c r="A60" s="55"/>
      <c r="B60" s="48">
        <f t="shared" si="13"/>
        <v>25.083333333333332</v>
      </c>
      <c r="C60" s="39">
        <f t="shared" si="6"/>
        <v>3</v>
      </c>
      <c r="D60" s="39">
        <v>33</v>
      </c>
      <c r="E60" s="57"/>
      <c r="F60" s="49">
        <f t="shared" si="7"/>
        <v>20246.259999999995</v>
      </c>
      <c r="G60" s="49">
        <f t="shared" si="8"/>
        <v>309.95999999999998</v>
      </c>
      <c r="H60" s="50">
        <f t="shared" si="0"/>
        <v>143.41</v>
      </c>
      <c r="I60" s="49">
        <f t="shared" si="1"/>
        <v>166.54999999999998</v>
      </c>
      <c r="J60" s="49"/>
      <c r="K60" s="49">
        <f t="shared" si="2"/>
        <v>20079.709999999995</v>
      </c>
      <c r="L60" s="51">
        <f t="shared" si="9"/>
        <v>5308.3899999999985</v>
      </c>
      <c r="M60" s="52">
        <f t="shared" si="14"/>
        <v>4920.2899999999991</v>
      </c>
      <c r="N60" s="53">
        <f t="shared" si="15"/>
        <v>10228.679999999997</v>
      </c>
      <c r="O60" s="55"/>
      <c r="P60" s="49">
        <f t="shared" si="10"/>
        <v>21177</v>
      </c>
      <c r="Q60" s="49">
        <f t="shared" si="3"/>
        <v>261.11</v>
      </c>
      <c r="R60" s="50">
        <f t="shared" si="4"/>
        <v>82.36</v>
      </c>
      <c r="S60" s="49">
        <f t="shared" si="5"/>
        <v>178.75</v>
      </c>
      <c r="T60" s="49"/>
      <c r="U60" s="49">
        <f t="shared" si="16"/>
        <v>20998.25</v>
      </c>
      <c r="V60" s="51">
        <f t="shared" si="11"/>
        <v>3048.2200000000003</v>
      </c>
      <c r="W60" s="52">
        <f t="shared" si="12"/>
        <v>4001.7500000000005</v>
      </c>
      <c r="X60" s="53">
        <f t="shared" si="17"/>
        <v>7049.9700000000012</v>
      </c>
      <c r="Y60" s="55"/>
    </row>
    <row r="61" spans="1:25" ht="15" x14ac:dyDescent="0.25">
      <c r="A61" s="55"/>
      <c r="B61" s="48">
        <f t="shared" si="13"/>
        <v>25.083333333333332</v>
      </c>
      <c r="C61" s="39">
        <f t="shared" si="6"/>
        <v>3</v>
      </c>
      <c r="D61" s="39">
        <v>34</v>
      </c>
      <c r="E61" s="57"/>
      <c r="F61" s="49">
        <f t="shared" si="7"/>
        <v>20079.709999999995</v>
      </c>
      <c r="G61" s="49">
        <f t="shared" si="8"/>
        <v>309.95999999999998</v>
      </c>
      <c r="H61" s="50">
        <f t="shared" si="0"/>
        <v>142.22999999999999</v>
      </c>
      <c r="I61" s="49">
        <f t="shared" si="1"/>
        <v>167.73</v>
      </c>
      <c r="J61" s="49"/>
      <c r="K61" s="49">
        <f t="shared" si="2"/>
        <v>19911.979999999996</v>
      </c>
      <c r="L61" s="51">
        <f t="shared" si="9"/>
        <v>5450.6199999999981</v>
      </c>
      <c r="M61" s="52">
        <f t="shared" si="14"/>
        <v>5088.0199999999986</v>
      </c>
      <c r="N61" s="53">
        <f t="shared" si="15"/>
        <v>10538.639999999996</v>
      </c>
      <c r="O61" s="55"/>
      <c r="P61" s="49">
        <f t="shared" si="10"/>
        <v>20998.25</v>
      </c>
      <c r="Q61" s="49">
        <f t="shared" si="3"/>
        <v>261.11</v>
      </c>
      <c r="R61" s="50">
        <f t="shared" si="4"/>
        <v>81.67</v>
      </c>
      <c r="S61" s="49">
        <f t="shared" si="5"/>
        <v>179.44</v>
      </c>
      <c r="T61" s="49"/>
      <c r="U61" s="49">
        <f t="shared" si="16"/>
        <v>20818.810000000001</v>
      </c>
      <c r="V61" s="51">
        <f t="shared" si="11"/>
        <v>3129.8900000000003</v>
      </c>
      <c r="W61" s="52">
        <f t="shared" si="12"/>
        <v>4181.1900000000005</v>
      </c>
      <c r="X61" s="53">
        <f t="shared" si="17"/>
        <v>7311.0800000000008</v>
      </c>
      <c r="Y61" s="55"/>
    </row>
    <row r="62" spans="1:25" ht="15" x14ac:dyDescent="0.25">
      <c r="A62" s="55"/>
      <c r="B62" s="48">
        <f t="shared" si="13"/>
        <v>25.083333333333332</v>
      </c>
      <c r="C62" s="39">
        <f t="shared" si="6"/>
        <v>3</v>
      </c>
      <c r="D62" s="39">
        <v>35</v>
      </c>
      <c r="E62" s="57"/>
      <c r="F62" s="49">
        <f t="shared" si="7"/>
        <v>19911.979999999996</v>
      </c>
      <c r="G62" s="49">
        <f t="shared" si="8"/>
        <v>309.95999999999998</v>
      </c>
      <c r="H62" s="50">
        <f t="shared" si="0"/>
        <v>141.04</v>
      </c>
      <c r="I62" s="49">
        <f t="shared" si="1"/>
        <v>168.92</v>
      </c>
      <c r="J62" s="49"/>
      <c r="K62" s="49">
        <f t="shared" si="2"/>
        <v>19743.059999999998</v>
      </c>
      <c r="L62" s="51">
        <f t="shared" si="9"/>
        <v>5591.659999999998</v>
      </c>
      <c r="M62" s="52">
        <f t="shared" si="14"/>
        <v>5256.9399999999987</v>
      </c>
      <c r="N62" s="53">
        <f t="shared" si="15"/>
        <v>10848.599999999997</v>
      </c>
      <c r="O62" s="55"/>
      <c r="P62" s="49">
        <f t="shared" si="10"/>
        <v>20818.810000000001</v>
      </c>
      <c r="Q62" s="49">
        <f t="shared" si="3"/>
        <v>261.11</v>
      </c>
      <c r="R62" s="50">
        <f t="shared" si="4"/>
        <v>80.97</v>
      </c>
      <c r="S62" s="49">
        <f t="shared" si="5"/>
        <v>180.14000000000001</v>
      </c>
      <c r="T62" s="49"/>
      <c r="U62" s="49">
        <f t="shared" si="16"/>
        <v>20638.670000000002</v>
      </c>
      <c r="V62" s="51">
        <f t="shared" si="11"/>
        <v>3210.86</v>
      </c>
      <c r="W62" s="52">
        <f t="shared" si="12"/>
        <v>4361.3300000000008</v>
      </c>
      <c r="X62" s="53">
        <f t="shared" si="17"/>
        <v>7572.1900000000005</v>
      </c>
      <c r="Y62" s="55"/>
    </row>
    <row r="63" spans="1:25" ht="15" x14ac:dyDescent="0.25">
      <c r="A63" s="55"/>
      <c r="B63" s="48">
        <f t="shared" si="13"/>
        <v>25.083333333333332</v>
      </c>
      <c r="C63" s="39">
        <f t="shared" si="6"/>
        <v>3</v>
      </c>
      <c r="D63" s="39">
        <v>36</v>
      </c>
      <c r="E63" s="57"/>
      <c r="F63" s="49">
        <f t="shared" si="7"/>
        <v>19743.059999999998</v>
      </c>
      <c r="G63" s="49">
        <f t="shared" si="8"/>
        <v>309.95999999999998</v>
      </c>
      <c r="H63" s="50">
        <f t="shared" si="0"/>
        <v>139.85</v>
      </c>
      <c r="I63" s="49">
        <f t="shared" si="1"/>
        <v>170.10999999999999</v>
      </c>
      <c r="J63" s="49"/>
      <c r="K63" s="49">
        <f t="shared" si="2"/>
        <v>19572.949999999997</v>
      </c>
      <c r="L63" s="51">
        <f t="shared" si="9"/>
        <v>5731.5099999999984</v>
      </c>
      <c r="M63" s="52">
        <f t="shared" si="14"/>
        <v>5427.0499999999984</v>
      </c>
      <c r="N63" s="53">
        <f t="shared" si="15"/>
        <v>11158.559999999998</v>
      </c>
      <c r="O63" s="55"/>
      <c r="P63" s="49">
        <f t="shared" si="10"/>
        <v>20638.670000000002</v>
      </c>
      <c r="Q63" s="49">
        <f t="shared" si="3"/>
        <v>261.11</v>
      </c>
      <c r="R63" s="50">
        <f t="shared" si="4"/>
        <v>80.27</v>
      </c>
      <c r="S63" s="49">
        <f t="shared" si="5"/>
        <v>180.84000000000003</v>
      </c>
      <c r="T63" s="49"/>
      <c r="U63" s="49">
        <f t="shared" si="16"/>
        <v>20457.830000000002</v>
      </c>
      <c r="V63" s="51">
        <f t="shared" si="11"/>
        <v>3291.13</v>
      </c>
      <c r="W63" s="52">
        <f t="shared" si="12"/>
        <v>4542.170000000001</v>
      </c>
      <c r="X63" s="53">
        <f t="shared" si="17"/>
        <v>7833.3000000000011</v>
      </c>
      <c r="Y63" s="55"/>
    </row>
    <row r="64" spans="1:25" ht="15" x14ac:dyDescent="0.25">
      <c r="A64" s="55"/>
      <c r="B64" s="48">
        <f t="shared" si="13"/>
        <v>26.083333333333332</v>
      </c>
      <c r="C64" s="39">
        <f t="shared" si="6"/>
        <v>4</v>
      </c>
      <c r="D64" s="39">
        <v>37</v>
      </c>
      <c r="E64" s="57"/>
      <c r="F64" s="49">
        <f t="shared" si="7"/>
        <v>19572.949999999997</v>
      </c>
      <c r="G64" s="49">
        <f t="shared" si="8"/>
        <v>309.95999999999998</v>
      </c>
      <c r="H64" s="50">
        <f t="shared" si="0"/>
        <v>138.63999999999999</v>
      </c>
      <c r="I64" s="49">
        <f t="shared" si="1"/>
        <v>171.32</v>
      </c>
      <c r="J64" s="49"/>
      <c r="K64" s="49">
        <f t="shared" si="2"/>
        <v>19401.629999999997</v>
      </c>
      <c r="L64" s="51">
        <f t="shared" si="9"/>
        <v>5870.1499999999987</v>
      </c>
      <c r="M64" s="52">
        <f t="shared" si="14"/>
        <v>5598.3699999999981</v>
      </c>
      <c r="N64" s="53">
        <f t="shared" si="15"/>
        <v>11468.519999999997</v>
      </c>
      <c r="O64" s="56"/>
      <c r="P64" s="49">
        <f t="shared" si="10"/>
        <v>20457.830000000002</v>
      </c>
      <c r="Q64" s="49">
        <f t="shared" si="3"/>
        <v>261.11</v>
      </c>
      <c r="R64" s="50">
        <f t="shared" si="4"/>
        <v>79.56</v>
      </c>
      <c r="S64" s="49">
        <f t="shared" si="5"/>
        <v>181.55</v>
      </c>
      <c r="T64" s="49"/>
      <c r="U64" s="49">
        <f t="shared" si="16"/>
        <v>20276.280000000002</v>
      </c>
      <c r="V64" s="51">
        <f t="shared" si="11"/>
        <v>3370.69</v>
      </c>
      <c r="W64" s="52">
        <f t="shared" si="12"/>
        <v>4723.7200000000012</v>
      </c>
      <c r="X64" s="53">
        <f t="shared" si="17"/>
        <v>8094.4100000000017</v>
      </c>
      <c r="Y64" s="55"/>
    </row>
    <row r="65" spans="1:25" ht="15" x14ac:dyDescent="0.25">
      <c r="A65" s="55"/>
      <c r="B65" s="48">
        <f t="shared" si="13"/>
        <v>26.083333333333332</v>
      </c>
      <c r="C65" s="39">
        <f t="shared" si="6"/>
        <v>4</v>
      </c>
      <c r="D65" s="39">
        <v>38</v>
      </c>
      <c r="E65" s="57"/>
      <c r="F65" s="49">
        <f t="shared" si="7"/>
        <v>19401.629999999997</v>
      </c>
      <c r="G65" s="49">
        <f t="shared" si="8"/>
        <v>309.95999999999998</v>
      </c>
      <c r="H65" s="50">
        <f t="shared" si="0"/>
        <v>137.43</v>
      </c>
      <c r="I65" s="49">
        <f t="shared" si="1"/>
        <v>172.52999999999997</v>
      </c>
      <c r="J65" s="49"/>
      <c r="K65" s="49">
        <f t="shared" si="2"/>
        <v>19229.099999999999</v>
      </c>
      <c r="L65" s="51">
        <f t="shared" si="9"/>
        <v>6007.579999999999</v>
      </c>
      <c r="M65" s="52">
        <f t="shared" si="14"/>
        <v>5770.8999999999978</v>
      </c>
      <c r="N65" s="53">
        <f t="shared" si="15"/>
        <v>11778.479999999996</v>
      </c>
      <c r="O65" s="56"/>
      <c r="P65" s="49">
        <f t="shared" si="10"/>
        <v>20276.280000000002</v>
      </c>
      <c r="Q65" s="49">
        <f t="shared" si="3"/>
        <v>261.11</v>
      </c>
      <c r="R65" s="50">
        <f t="shared" si="4"/>
        <v>78.86</v>
      </c>
      <c r="S65" s="49">
        <f t="shared" si="5"/>
        <v>182.25</v>
      </c>
      <c r="T65" s="49"/>
      <c r="U65" s="49">
        <f t="shared" si="16"/>
        <v>20094.030000000002</v>
      </c>
      <c r="V65" s="51">
        <f t="shared" si="11"/>
        <v>3449.55</v>
      </c>
      <c r="W65" s="52">
        <f t="shared" si="12"/>
        <v>4905.9700000000012</v>
      </c>
      <c r="X65" s="53">
        <f t="shared" si="17"/>
        <v>8355.52</v>
      </c>
      <c r="Y65" s="55"/>
    </row>
    <row r="66" spans="1:25" ht="15" x14ac:dyDescent="0.25">
      <c r="A66" s="55"/>
      <c r="B66" s="48">
        <f t="shared" si="13"/>
        <v>26.083333333333332</v>
      </c>
      <c r="C66" s="39">
        <f t="shared" si="6"/>
        <v>4</v>
      </c>
      <c r="D66" s="39">
        <v>39</v>
      </c>
      <c r="E66" s="57"/>
      <c r="F66" s="49">
        <f t="shared" si="7"/>
        <v>19229.099999999999</v>
      </c>
      <c r="G66" s="49">
        <f t="shared" si="8"/>
        <v>309.95999999999998</v>
      </c>
      <c r="H66" s="50">
        <f t="shared" si="0"/>
        <v>136.21</v>
      </c>
      <c r="I66" s="49">
        <f t="shared" si="1"/>
        <v>173.74999999999997</v>
      </c>
      <c r="J66" s="49"/>
      <c r="K66" s="49">
        <f t="shared" si="2"/>
        <v>19055.349999999999</v>
      </c>
      <c r="L66" s="51">
        <f t="shared" si="9"/>
        <v>6143.7899999999991</v>
      </c>
      <c r="M66" s="52">
        <f t="shared" si="14"/>
        <v>5944.6499999999978</v>
      </c>
      <c r="N66" s="53">
        <f t="shared" si="15"/>
        <v>12088.439999999997</v>
      </c>
      <c r="O66" s="56"/>
      <c r="P66" s="49">
        <f t="shared" si="10"/>
        <v>20094.030000000002</v>
      </c>
      <c r="Q66" s="49">
        <f t="shared" si="3"/>
        <v>261.11</v>
      </c>
      <c r="R66" s="50">
        <f t="shared" si="4"/>
        <v>78.150000000000006</v>
      </c>
      <c r="S66" s="49">
        <f t="shared" si="5"/>
        <v>182.96</v>
      </c>
      <c r="T66" s="49"/>
      <c r="U66" s="49">
        <f t="shared" si="16"/>
        <v>19911.070000000003</v>
      </c>
      <c r="V66" s="51">
        <f t="shared" si="11"/>
        <v>3527.7000000000003</v>
      </c>
      <c r="W66" s="52">
        <f t="shared" si="12"/>
        <v>5088.9300000000012</v>
      </c>
      <c r="X66" s="53">
        <f t="shared" si="17"/>
        <v>8616.630000000001</v>
      </c>
      <c r="Y66" s="55"/>
    </row>
    <row r="67" spans="1:25" ht="15" x14ac:dyDescent="0.25">
      <c r="A67" s="55"/>
      <c r="B67" s="48">
        <f t="shared" si="13"/>
        <v>26.083333333333332</v>
      </c>
      <c r="C67" s="39">
        <f t="shared" si="6"/>
        <v>4</v>
      </c>
      <c r="D67" s="39">
        <v>40</v>
      </c>
      <c r="E67" s="57"/>
      <c r="F67" s="49">
        <f t="shared" si="7"/>
        <v>19055.349999999999</v>
      </c>
      <c r="G67" s="49">
        <f t="shared" si="8"/>
        <v>309.95999999999998</v>
      </c>
      <c r="H67" s="50">
        <f t="shared" si="0"/>
        <v>134.97999999999999</v>
      </c>
      <c r="I67" s="49">
        <f t="shared" si="1"/>
        <v>174.98</v>
      </c>
      <c r="J67" s="49"/>
      <c r="K67" s="49">
        <f t="shared" si="2"/>
        <v>18880.37</v>
      </c>
      <c r="L67" s="51">
        <f t="shared" si="9"/>
        <v>6278.7699999999986</v>
      </c>
      <c r="M67" s="52">
        <f t="shared" si="14"/>
        <v>6119.6299999999974</v>
      </c>
      <c r="N67" s="53">
        <f t="shared" si="15"/>
        <v>12398.399999999996</v>
      </c>
      <c r="O67" s="55"/>
      <c r="P67" s="49">
        <f t="shared" si="10"/>
        <v>19911.070000000003</v>
      </c>
      <c r="Q67" s="49">
        <f t="shared" si="3"/>
        <v>261.11</v>
      </c>
      <c r="R67" s="50">
        <f t="shared" si="4"/>
        <v>77.44</v>
      </c>
      <c r="S67" s="49">
        <f t="shared" si="5"/>
        <v>183.67000000000002</v>
      </c>
      <c r="T67" s="49"/>
      <c r="U67" s="49">
        <f t="shared" si="16"/>
        <v>19727.400000000005</v>
      </c>
      <c r="V67" s="51">
        <f t="shared" si="11"/>
        <v>3605.1400000000003</v>
      </c>
      <c r="W67" s="52">
        <f t="shared" si="12"/>
        <v>5272.6000000000013</v>
      </c>
      <c r="X67" s="53">
        <f t="shared" si="17"/>
        <v>8877.7400000000016</v>
      </c>
      <c r="Y67" s="55"/>
    </row>
    <row r="68" spans="1:25" ht="15" x14ac:dyDescent="0.25">
      <c r="A68" s="55"/>
      <c r="B68" s="48">
        <f t="shared" si="13"/>
        <v>26.083333333333332</v>
      </c>
      <c r="C68" s="39">
        <f t="shared" si="6"/>
        <v>4</v>
      </c>
      <c r="D68" s="39">
        <v>41</v>
      </c>
      <c r="E68" s="57"/>
      <c r="F68" s="49">
        <f t="shared" si="7"/>
        <v>18880.37</v>
      </c>
      <c r="G68" s="49">
        <f t="shared" si="8"/>
        <v>309.95999999999998</v>
      </c>
      <c r="H68" s="50">
        <f t="shared" si="0"/>
        <v>133.74</v>
      </c>
      <c r="I68" s="49">
        <f t="shared" si="1"/>
        <v>176.21999999999997</v>
      </c>
      <c r="J68" s="49"/>
      <c r="K68" s="49">
        <f t="shared" si="2"/>
        <v>18704.149999999998</v>
      </c>
      <c r="L68" s="51">
        <f t="shared" si="9"/>
        <v>6412.5099999999984</v>
      </c>
      <c r="M68" s="52">
        <f t="shared" si="14"/>
        <v>6295.8499999999976</v>
      </c>
      <c r="N68" s="53">
        <f t="shared" si="15"/>
        <v>12708.359999999997</v>
      </c>
      <c r="O68" s="55"/>
      <c r="P68" s="49">
        <f t="shared" si="10"/>
        <v>19727.400000000005</v>
      </c>
      <c r="Q68" s="49">
        <f t="shared" si="3"/>
        <v>261.11</v>
      </c>
      <c r="R68" s="50">
        <f t="shared" si="4"/>
        <v>76.72</v>
      </c>
      <c r="S68" s="49">
        <f t="shared" si="5"/>
        <v>184.39000000000001</v>
      </c>
      <c r="T68" s="49"/>
      <c r="U68" s="49">
        <f t="shared" si="16"/>
        <v>19543.010000000006</v>
      </c>
      <c r="V68" s="51">
        <f t="shared" si="11"/>
        <v>3681.86</v>
      </c>
      <c r="W68" s="52">
        <f t="shared" si="12"/>
        <v>5456.9900000000016</v>
      </c>
      <c r="X68" s="53">
        <f t="shared" si="17"/>
        <v>9138.8500000000022</v>
      </c>
      <c r="Y68" s="55"/>
    </row>
    <row r="69" spans="1:25" ht="15" x14ac:dyDescent="0.25">
      <c r="A69" s="55"/>
      <c r="B69" s="48">
        <f t="shared" si="13"/>
        <v>26.083333333333332</v>
      </c>
      <c r="C69" s="39">
        <f t="shared" si="6"/>
        <v>4</v>
      </c>
      <c r="D69" s="39">
        <v>42</v>
      </c>
      <c r="E69" s="57"/>
      <c r="F69" s="49">
        <f t="shared" si="7"/>
        <v>18704.149999999998</v>
      </c>
      <c r="G69" s="49">
        <f t="shared" si="8"/>
        <v>309.95999999999998</v>
      </c>
      <c r="H69" s="50">
        <f t="shared" si="0"/>
        <v>132.49</v>
      </c>
      <c r="I69" s="49">
        <f t="shared" si="1"/>
        <v>177.46999999999997</v>
      </c>
      <c r="J69" s="49"/>
      <c r="K69" s="49">
        <f t="shared" si="2"/>
        <v>18526.679999999997</v>
      </c>
      <c r="L69" s="51">
        <f t="shared" si="9"/>
        <v>6544.9999999999982</v>
      </c>
      <c r="M69" s="52">
        <f t="shared" si="14"/>
        <v>6473.3199999999979</v>
      </c>
      <c r="N69" s="53">
        <f t="shared" si="15"/>
        <v>13018.319999999996</v>
      </c>
      <c r="O69" s="55"/>
      <c r="P69" s="49">
        <f t="shared" si="10"/>
        <v>19543.010000000006</v>
      </c>
      <c r="Q69" s="49">
        <f t="shared" si="3"/>
        <v>261.11</v>
      </c>
      <c r="R69" s="50">
        <f t="shared" si="4"/>
        <v>76.010000000000005</v>
      </c>
      <c r="S69" s="49">
        <f t="shared" si="5"/>
        <v>185.10000000000002</v>
      </c>
      <c r="T69" s="49"/>
      <c r="U69" s="49">
        <f t="shared" si="16"/>
        <v>19357.910000000007</v>
      </c>
      <c r="V69" s="51">
        <f t="shared" si="11"/>
        <v>3757.8700000000003</v>
      </c>
      <c r="W69" s="52">
        <f t="shared" si="12"/>
        <v>5642.090000000002</v>
      </c>
      <c r="X69" s="53">
        <f t="shared" si="17"/>
        <v>9399.9600000000028</v>
      </c>
      <c r="Y69" s="55"/>
    </row>
    <row r="70" spans="1:25" ht="15" x14ac:dyDescent="0.25">
      <c r="A70" s="55"/>
      <c r="B70" s="48">
        <f t="shared" si="13"/>
        <v>26.083333333333332</v>
      </c>
      <c r="C70" s="39">
        <f t="shared" si="6"/>
        <v>4</v>
      </c>
      <c r="D70" s="39">
        <v>43</v>
      </c>
      <c r="E70" s="57"/>
      <c r="F70" s="49">
        <f t="shared" si="7"/>
        <v>18526.679999999997</v>
      </c>
      <c r="G70" s="49">
        <f t="shared" si="8"/>
        <v>309.95999999999998</v>
      </c>
      <c r="H70" s="50">
        <f t="shared" si="0"/>
        <v>131.22999999999999</v>
      </c>
      <c r="I70" s="49">
        <f t="shared" si="1"/>
        <v>178.73</v>
      </c>
      <c r="J70" s="49"/>
      <c r="K70" s="49">
        <f t="shared" si="2"/>
        <v>18347.949999999997</v>
      </c>
      <c r="L70" s="51">
        <f t="shared" si="9"/>
        <v>6676.2299999999977</v>
      </c>
      <c r="M70" s="52">
        <f t="shared" si="14"/>
        <v>6652.0499999999975</v>
      </c>
      <c r="N70" s="53">
        <f t="shared" si="15"/>
        <v>13328.279999999995</v>
      </c>
      <c r="O70" s="55"/>
      <c r="P70" s="49">
        <f t="shared" si="10"/>
        <v>19357.910000000007</v>
      </c>
      <c r="Q70" s="49">
        <f t="shared" si="3"/>
        <v>261.11</v>
      </c>
      <c r="R70" s="50">
        <f t="shared" si="4"/>
        <v>75.290000000000006</v>
      </c>
      <c r="S70" s="49">
        <f t="shared" si="5"/>
        <v>185.82</v>
      </c>
      <c r="T70" s="49"/>
      <c r="U70" s="49">
        <f t="shared" si="16"/>
        <v>19172.090000000007</v>
      </c>
      <c r="V70" s="51">
        <f t="shared" si="11"/>
        <v>3833.1600000000003</v>
      </c>
      <c r="W70" s="52">
        <f t="shared" si="12"/>
        <v>5827.9100000000017</v>
      </c>
      <c r="X70" s="53">
        <f t="shared" si="17"/>
        <v>9661.0700000000015</v>
      </c>
      <c r="Y70" s="55"/>
    </row>
    <row r="71" spans="1:25" ht="15" x14ac:dyDescent="0.25">
      <c r="A71" s="55"/>
      <c r="B71" s="48">
        <f t="shared" si="13"/>
        <v>26.083333333333332</v>
      </c>
      <c r="C71" s="39">
        <f t="shared" si="6"/>
        <v>4</v>
      </c>
      <c r="D71" s="39">
        <v>44</v>
      </c>
      <c r="E71" s="57"/>
      <c r="F71" s="49">
        <f t="shared" si="7"/>
        <v>18347.949999999997</v>
      </c>
      <c r="G71" s="49">
        <f t="shared" si="8"/>
        <v>309.95999999999998</v>
      </c>
      <c r="H71" s="50">
        <f t="shared" si="0"/>
        <v>129.96</v>
      </c>
      <c r="I71" s="49">
        <f t="shared" si="1"/>
        <v>179.99999999999997</v>
      </c>
      <c r="J71" s="49"/>
      <c r="K71" s="49">
        <f t="shared" si="2"/>
        <v>18167.949999999997</v>
      </c>
      <c r="L71" s="51">
        <f t="shared" si="9"/>
        <v>6806.1899999999978</v>
      </c>
      <c r="M71" s="52">
        <f t="shared" si="14"/>
        <v>6832.0499999999975</v>
      </c>
      <c r="N71" s="53">
        <f t="shared" si="15"/>
        <v>13638.239999999994</v>
      </c>
      <c r="O71" s="55"/>
      <c r="P71" s="49">
        <f t="shared" si="10"/>
        <v>19172.090000000007</v>
      </c>
      <c r="Q71" s="49">
        <f t="shared" si="3"/>
        <v>261.11</v>
      </c>
      <c r="R71" s="50">
        <f t="shared" si="4"/>
        <v>74.56</v>
      </c>
      <c r="S71" s="49">
        <f t="shared" si="5"/>
        <v>186.55</v>
      </c>
      <c r="T71" s="49"/>
      <c r="U71" s="49">
        <f t="shared" si="16"/>
        <v>18985.540000000008</v>
      </c>
      <c r="V71" s="51">
        <f t="shared" si="11"/>
        <v>3907.7200000000003</v>
      </c>
      <c r="W71" s="52">
        <f t="shared" si="12"/>
        <v>6014.4600000000019</v>
      </c>
      <c r="X71" s="53">
        <f t="shared" si="17"/>
        <v>9922.1800000000021</v>
      </c>
      <c r="Y71" s="55"/>
    </row>
    <row r="72" spans="1:25" ht="15" x14ac:dyDescent="0.25">
      <c r="A72" s="55"/>
      <c r="B72" s="48">
        <f t="shared" si="13"/>
        <v>26.083333333333332</v>
      </c>
      <c r="C72" s="39">
        <f t="shared" si="6"/>
        <v>4</v>
      </c>
      <c r="D72" s="39">
        <v>45</v>
      </c>
      <c r="E72" s="57"/>
      <c r="F72" s="49">
        <f t="shared" si="7"/>
        <v>18167.949999999997</v>
      </c>
      <c r="G72" s="49">
        <f t="shared" si="8"/>
        <v>309.95999999999998</v>
      </c>
      <c r="H72" s="50">
        <f t="shared" si="0"/>
        <v>128.69</v>
      </c>
      <c r="I72" s="49">
        <f t="shared" si="1"/>
        <v>181.26999999999998</v>
      </c>
      <c r="J72" s="49"/>
      <c r="K72" s="49">
        <f t="shared" si="2"/>
        <v>17986.679999999997</v>
      </c>
      <c r="L72" s="51">
        <f t="shared" si="9"/>
        <v>6934.8799999999974</v>
      </c>
      <c r="M72" s="52">
        <f t="shared" si="14"/>
        <v>7013.3199999999979</v>
      </c>
      <c r="N72" s="53">
        <f t="shared" si="15"/>
        <v>13948.199999999995</v>
      </c>
      <c r="O72" s="55"/>
      <c r="P72" s="49">
        <f t="shared" si="10"/>
        <v>18985.540000000008</v>
      </c>
      <c r="Q72" s="49">
        <f t="shared" si="3"/>
        <v>261.11</v>
      </c>
      <c r="R72" s="50">
        <f t="shared" si="4"/>
        <v>73.84</v>
      </c>
      <c r="S72" s="49">
        <f t="shared" si="5"/>
        <v>187.27</v>
      </c>
      <c r="T72" s="49"/>
      <c r="U72" s="49">
        <f t="shared" si="16"/>
        <v>18798.270000000008</v>
      </c>
      <c r="V72" s="51">
        <f t="shared" si="11"/>
        <v>3981.5600000000004</v>
      </c>
      <c r="W72" s="52">
        <f t="shared" si="12"/>
        <v>6201.7300000000023</v>
      </c>
      <c r="X72" s="53">
        <f t="shared" si="17"/>
        <v>10183.290000000003</v>
      </c>
      <c r="Y72" s="55"/>
    </row>
    <row r="73" spans="1:25" ht="15" x14ac:dyDescent="0.25">
      <c r="A73" s="55"/>
      <c r="B73" s="48">
        <f t="shared" si="13"/>
        <v>26.083333333333332</v>
      </c>
      <c r="C73" s="39">
        <f t="shared" si="6"/>
        <v>4</v>
      </c>
      <c r="D73" s="39">
        <v>46</v>
      </c>
      <c r="E73" s="57"/>
      <c r="F73" s="49">
        <f t="shared" si="7"/>
        <v>17986.679999999997</v>
      </c>
      <c r="G73" s="49">
        <f t="shared" si="8"/>
        <v>309.95999999999998</v>
      </c>
      <c r="H73" s="50">
        <f t="shared" si="0"/>
        <v>127.41</v>
      </c>
      <c r="I73" s="49">
        <f t="shared" si="1"/>
        <v>182.54999999999998</v>
      </c>
      <c r="J73" s="49"/>
      <c r="K73" s="49">
        <f t="shared" si="2"/>
        <v>17804.129999999997</v>
      </c>
      <c r="L73" s="51">
        <f t="shared" si="9"/>
        <v>7062.2899999999972</v>
      </c>
      <c r="M73" s="52">
        <f t="shared" si="14"/>
        <v>7195.8699999999981</v>
      </c>
      <c r="N73" s="53">
        <f t="shared" si="15"/>
        <v>14258.159999999996</v>
      </c>
      <c r="O73" s="55"/>
      <c r="P73" s="49">
        <f t="shared" si="10"/>
        <v>18798.270000000008</v>
      </c>
      <c r="Q73" s="49">
        <f t="shared" si="3"/>
        <v>261.11</v>
      </c>
      <c r="R73" s="50">
        <f t="shared" si="4"/>
        <v>73.11</v>
      </c>
      <c r="S73" s="49">
        <f t="shared" si="5"/>
        <v>188</v>
      </c>
      <c r="T73" s="49"/>
      <c r="U73" s="49">
        <f t="shared" si="16"/>
        <v>18610.270000000008</v>
      </c>
      <c r="V73" s="51">
        <f t="shared" si="11"/>
        <v>4054.6700000000005</v>
      </c>
      <c r="W73" s="52">
        <f t="shared" si="12"/>
        <v>6389.7300000000023</v>
      </c>
      <c r="X73" s="53">
        <f t="shared" si="17"/>
        <v>10444.400000000003</v>
      </c>
      <c r="Y73" s="55"/>
    </row>
    <row r="74" spans="1:25" ht="15" x14ac:dyDescent="0.25">
      <c r="A74" s="55"/>
      <c r="B74" s="48">
        <f t="shared" si="13"/>
        <v>26.083333333333332</v>
      </c>
      <c r="C74" s="39">
        <f t="shared" si="6"/>
        <v>4</v>
      </c>
      <c r="D74" s="39">
        <v>47</v>
      </c>
      <c r="E74" s="57"/>
      <c r="F74" s="49">
        <f t="shared" si="7"/>
        <v>17804.129999999997</v>
      </c>
      <c r="G74" s="49">
        <f t="shared" si="8"/>
        <v>309.95999999999998</v>
      </c>
      <c r="H74" s="50">
        <f t="shared" si="0"/>
        <v>126.11</v>
      </c>
      <c r="I74" s="49">
        <f t="shared" si="1"/>
        <v>183.84999999999997</v>
      </c>
      <c r="J74" s="49"/>
      <c r="K74" s="49">
        <f t="shared" si="2"/>
        <v>17620.28</v>
      </c>
      <c r="L74" s="51">
        <f t="shared" si="9"/>
        <v>7188.3999999999969</v>
      </c>
      <c r="M74" s="52">
        <f t="shared" si="14"/>
        <v>7379.7199999999984</v>
      </c>
      <c r="N74" s="53">
        <f t="shared" si="15"/>
        <v>14568.119999999995</v>
      </c>
      <c r="O74" s="55"/>
      <c r="P74" s="49">
        <f t="shared" si="10"/>
        <v>18610.270000000008</v>
      </c>
      <c r="Q74" s="49">
        <f t="shared" si="3"/>
        <v>261.11</v>
      </c>
      <c r="R74" s="50">
        <f t="shared" si="4"/>
        <v>72.38</v>
      </c>
      <c r="S74" s="49">
        <f t="shared" si="5"/>
        <v>188.73000000000002</v>
      </c>
      <c r="T74" s="49"/>
      <c r="U74" s="49">
        <f t="shared" si="16"/>
        <v>18421.540000000008</v>
      </c>
      <c r="V74" s="51">
        <f t="shared" si="11"/>
        <v>4127.05</v>
      </c>
      <c r="W74" s="52">
        <f t="shared" si="12"/>
        <v>6578.4600000000028</v>
      </c>
      <c r="X74" s="53">
        <f t="shared" si="17"/>
        <v>10705.510000000002</v>
      </c>
      <c r="Y74" s="55"/>
    </row>
    <row r="75" spans="1:25" ht="15" x14ac:dyDescent="0.25">
      <c r="A75" s="55"/>
      <c r="B75" s="48">
        <f t="shared" si="13"/>
        <v>26.083333333333332</v>
      </c>
      <c r="C75" s="39">
        <f t="shared" si="6"/>
        <v>4</v>
      </c>
      <c r="D75" s="39">
        <v>48</v>
      </c>
      <c r="E75" s="57"/>
      <c r="F75" s="49">
        <f t="shared" si="7"/>
        <v>17620.28</v>
      </c>
      <c r="G75" s="49">
        <f t="shared" si="8"/>
        <v>309.95999999999998</v>
      </c>
      <c r="H75" s="50">
        <f t="shared" si="0"/>
        <v>124.81</v>
      </c>
      <c r="I75" s="49">
        <f t="shared" si="1"/>
        <v>185.14999999999998</v>
      </c>
      <c r="J75" s="49"/>
      <c r="K75" s="49">
        <f t="shared" si="2"/>
        <v>17435.129999999997</v>
      </c>
      <c r="L75" s="51">
        <f t="shared" si="9"/>
        <v>7313.2099999999973</v>
      </c>
      <c r="M75" s="52">
        <f t="shared" si="14"/>
        <v>7564.8699999999981</v>
      </c>
      <c r="N75" s="53">
        <f t="shared" si="15"/>
        <v>14878.079999999994</v>
      </c>
      <c r="O75" s="55"/>
      <c r="P75" s="49">
        <f t="shared" si="10"/>
        <v>18421.540000000008</v>
      </c>
      <c r="Q75" s="49">
        <f t="shared" si="3"/>
        <v>261.11</v>
      </c>
      <c r="R75" s="50">
        <f t="shared" si="4"/>
        <v>71.64</v>
      </c>
      <c r="S75" s="49">
        <f t="shared" si="5"/>
        <v>189.47000000000003</v>
      </c>
      <c r="T75" s="49"/>
      <c r="U75" s="49">
        <f t="shared" si="16"/>
        <v>18232.070000000007</v>
      </c>
      <c r="V75" s="51">
        <f t="shared" si="11"/>
        <v>4198.6900000000005</v>
      </c>
      <c r="W75" s="52">
        <f t="shared" si="12"/>
        <v>6767.930000000003</v>
      </c>
      <c r="X75" s="53">
        <f t="shared" si="17"/>
        <v>10966.620000000003</v>
      </c>
      <c r="Y75" s="55"/>
    </row>
    <row r="76" spans="1:25" ht="15" x14ac:dyDescent="0.25">
      <c r="A76" s="55"/>
      <c r="B76" s="48">
        <f t="shared" si="13"/>
        <v>27.083333333333332</v>
      </c>
      <c r="C76" s="39">
        <f t="shared" si="6"/>
        <v>5</v>
      </c>
      <c r="D76" s="39">
        <v>49</v>
      </c>
      <c r="E76" s="57"/>
      <c r="F76" s="49">
        <f t="shared" si="7"/>
        <v>17435.129999999997</v>
      </c>
      <c r="G76" s="49">
        <f t="shared" si="8"/>
        <v>309.95999999999998</v>
      </c>
      <c r="H76" s="50">
        <f t="shared" si="0"/>
        <v>123.5</v>
      </c>
      <c r="I76" s="49">
        <f t="shared" si="1"/>
        <v>186.45999999999998</v>
      </c>
      <c r="J76" s="49"/>
      <c r="K76" s="49">
        <f t="shared" si="2"/>
        <v>17248.669999999998</v>
      </c>
      <c r="L76" s="51">
        <f t="shared" si="9"/>
        <v>7436.7099999999973</v>
      </c>
      <c r="M76" s="52">
        <f t="shared" si="14"/>
        <v>7751.3299999999981</v>
      </c>
      <c r="N76" s="53">
        <f t="shared" si="15"/>
        <v>15188.039999999995</v>
      </c>
      <c r="O76" s="55"/>
      <c r="P76" s="49">
        <f t="shared" si="10"/>
        <v>18232.070000000007</v>
      </c>
      <c r="Q76" s="49">
        <f t="shared" si="3"/>
        <v>261.11</v>
      </c>
      <c r="R76" s="50">
        <f t="shared" si="4"/>
        <v>70.91</v>
      </c>
      <c r="S76" s="49">
        <f t="shared" si="5"/>
        <v>190.20000000000002</v>
      </c>
      <c r="T76" s="49"/>
      <c r="U76" s="49">
        <f t="shared" si="16"/>
        <v>18041.870000000006</v>
      </c>
      <c r="V76" s="51">
        <f t="shared" si="11"/>
        <v>4269.6000000000004</v>
      </c>
      <c r="W76" s="52">
        <f t="shared" si="12"/>
        <v>6958.1300000000028</v>
      </c>
      <c r="X76" s="53">
        <f t="shared" si="17"/>
        <v>11227.730000000003</v>
      </c>
      <c r="Y76" s="55"/>
    </row>
    <row r="77" spans="1:25" ht="15" x14ac:dyDescent="0.25">
      <c r="A77" s="55"/>
      <c r="B77" s="48">
        <f t="shared" si="13"/>
        <v>27.083333333333332</v>
      </c>
      <c r="C77" s="39">
        <f t="shared" si="6"/>
        <v>5</v>
      </c>
      <c r="D77" s="39">
        <v>50</v>
      </c>
      <c r="E77" s="57"/>
      <c r="F77" s="49">
        <f t="shared" si="7"/>
        <v>17248.669999999998</v>
      </c>
      <c r="G77" s="49">
        <f t="shared" si="8"/>
        <v>309.95999999999998</v>
      </c>
      <c r="H77" s="50">
        <f t="shared" si="0"/>
        <v>122.18</v>
      </c>
      <c r="I77" s="49">
        <f t="shared" si="1"/>
        <v>187.77999999999997</v>
      </c>
      <c r="J77" s="49"/>
      <c r="K77" s="49">
        <f t="shared" si="2"/>
        <v>17060.89</v>
      </c>
      <c r="L77" s="51">
        <f t="shared" si="9"/>
        <v>7558.8899999999976</v>
      </c>
      <c r="M77" s="52">
        <f t="shared" si="14"/>
        <v>7939.1099999999979</v>
      </c>
      <c r="N77" s="53">
        <f t="shared" si="15"/>
        <v>15497.999999999996</v>
      </c>
      <c r="O77" s="55"/>
      <c r="P77" s="49">
        <f t="shared" si="10"/>
        <v>18041.870000000006</v>
      </c>
      <c r="Q77" s="49">
        <f t="shared" si="3"/>
        <v>261.11</v>
      </c>
      <c r="R77" s="50">
        <f t="shared" si="4"/>
        <v>70.17</v>
      </c>
      <c r="S77" s="49">
        <f t="shared" si="5"/>
        <v>190.94</v>
      </c>
      <c r="T77" s="49"/>
      <c r="U77" s="49">
        <f t="shared" si="16"/>
        <v>17850.930000000008</v>
      </c>
      <c r="V77" s="51">
        <f t="shared" si="11"/>
        <v>4339.7700000000004</v>
      </c>
      <c r="W77" s="52">
        <f t="shared" si="12"/>
        <v>7149.0700000000024</v>
      </c>
      <c r="X77" s="53">
        <f t="shared" si="17"/>
        <v>11488.840000000004</v>
      </c>
      <c r="Y77" s="55"/>
    </row>
    <row r="78" spans="1:25" ht="15" x14ac:dyDescent="0.25">
      <c r="A78" s="55"/>
      <c r="B78" s="48">
        <f t="shared" si="13"/>
        <v>27.083333333333332</v>
      </c>
      <c r="C78" s="39">
        <f t="shared" si="6"/>
        <v>5</v>
      </c>
      <c r="D78" s="39">
        <v>51</v>
      </c>
      <c r="E78" s="57"/>
      <c r="F78" s="49">
        <f t="shared" si="7"/>
        <v>17060.89</v>
      </c>
      <c r="G78" s="49">
        <f t="shared" si="8"/>
        <v>309.95999999999998</v>
      </c>
      <c r="H78" s="50">
        <f t="shared" si="0"/>
        <v>120.85</v>
      </c>
      <c r="I78" s="49">
        <f t="shared" si="1"/>
        <v>189.10999999999999</v>
      </c>
      <c r="J78" s="49"/>
      <c r="K78" s="49">
        <f t="shared" si="2"/>
        <v>16871.78</v>
      </c>
      <c r="L78" s="51">
        <f t="shared" si="9"/>
        <v>7679.739999999998</v>
      </c>
      <c r="M78" s="52">
        <f t="shared" si="14"/>
        <v>8128.2199999999975</v>
      </c>
      <c r="N78" s="53">
        <f t="shared" si="15"/>
        <v>15807.959999999995</v>
      </c>
      <c r="O78" s="55"/>
      <c r="P78" s="49">
        <f t="shared" si="10"/>
        <v>17850.930000000008</v>
      </c>
      <c r="Q78" s="49">
        <f t="shared" si="3"/>
        <v>261.11</v>
      </c>
      <c r="R78" s="50">
        <f t="shared" si="4"/>
        <v>69.430000000000007</v>
      </c>
      <c r="S78" s="49">
        <f t="shared" si="5"/>
        <v>191.68</v>
      </c>
      <c r="T78" s="49"/>
      <c r="U78" s="49">
        <f t="shared" si="16"/>
        <v>17659.250000000007</v>
      </c>
      <c r="V78" s="51">
        <f t="shared" si="11"/>
        <v>4409.2000000000007</v>
      </c>
      <c r="W78" s="52">
        <f t="shared" si="12"/>
        <v>7340.7500000000027</v>
      </c>
      <c r="X78" s="53">
        <f t="shared" si="17"/>
        <v>11749.950000000004</v>
      </c>
      <c r="Y78" s="55"/>
    </row>
    <row r="79" spans="1:25" ht="15" x14ac:dyDescent="0.25">
      <c r="A79" s="55"/>
      <c r="B79" s="48">
        <f t="shared" si="13"/>
        <v>27.083333333333332</v>
      </c>
      <c r="C79" s="39">
        <f t="shared" si="6"/>
        <v>5</v>
      </c>
      <c r="D79" s="39">
        <v>52</v>
      </c>
      <c r="E79" s="57"/>
      <c r="F79" s="49">
        <f t="shared" si="7"/>
        <v>16871.78</v>
      </c>
      <c r="G79" s="49">
        <f t="shared" si="8"/>
        <v>309.95999999999998</v>
      </c>
      <c r="H79" s="50">
        <f t="shared" si="0"/>
        <v>119.51</v>
      </c>
      <c r="I79" s="49">
        <f t="shared" si="1"/>
        <v>190.45</v>
      </c>
      <c r="J79" s="49"/>
      <c r="K79" s="49">
        <f t="shared" si="2"/>
        <v>16681.329999999998</v>
      </c>
      <c r="L79" s="51">
        <f t="shared" si="9"/>
        <v>7799.2499999999982</v>
      </c>
      <c r="M79" s="52">
        <f t="shared" si="14"/>
        <v>8318.6699999999983</v>
      </c>
      <c r="N79" s="53">
        <f t="shared" si="15"/>
        <v>16117.919999999996</v>
      </c>
      <c r="O79" s="55"/>
      <c r="P79" s="49">
        <f t="shared" si="10"/>
        <v>17659.250000000007</v>
      </c>
      <c r="Q79" s="49">
        <f t="shared" si="3"/>
        <v>261.11</v>
      </c>
      <c r="R79" s="50">
        <f t="shared" si="4"/>
        <v>68.680000000000007</v>
      </c>
      <c r="S79" s="49">
        <f t="shared" si="5"/>
        <v>192.43</v>
      </c>
      <c r="T79" s="49"/>
      <c r="U79" s="49">
        <f t="shared" si="16"/>
        <v>17466.820000000007</v>
      </c>
      <c r="V79" s="51">
        <f t="shared" si="11"/>
        <v>4477.880000000001</v>
      </c>
      <c r="W79" s="52">
        <f t="shared" si="12"/>
        <v>7533.180000000003</v>
      </c>
      <c r="X79" s="53">
        <f t="shared" si="17"/>
        <v>12011.060000000005</v>
      </c>
      <c r="Y79" s="55"/>
    </row>
    <row r="80" spans="1:25" ht="15" x14ac:dyDescent="0.25">
      <c r="A80" s="55"/>
      <c r="B80" s="48">
        <f t="shared" si="13"/>
        <v>27.083333333333332</v>
      </c>
      <c r="C80" s="39">
        <f t="shared" si="6"/>
        <v>5</v>
      </c>
      <c r="D80" s="39">
        <v>53</v>
      </c>
      <c r="E80" s="57"/>
      <c r="F80" s="49">
        <f t="shared" si="7"/>
        <v>16681.329999999998</v>
      </c>
      <c r="G80" s="49">
        <f t="shared" si="8"/>
        <v>309.95999999999998</v>
      </c>
      <c r="H80" s="50">
        <f t="shared" si="0"/>
        <v>118.16</v>
      </c>
      <c r="I80" s="49">
        <f t="shared" si="1"/>
        <v>191.79999999999998</v>
      </c>
      <c r="J80" s="49"/>
      <c r="K80" s="49">
        <f t="shared" si="2"/>
        <v>16489.53</v>
      </c>
      <c r="L80" s="51">
        <f t="shared" si="9"/>
        <v>7917.409999999998</v>
      </c>
      <c r="M80" s="52">
        <f t="shared" si="14"/>
        <v>8510.4699999999975</v>
      </c>
      <c r="N80" s="53">
        <f t="shared" si="15"/>
        <v>16427.879999999997</v>
      </c>
      <c r="O80" s="55"/>
      <c r="P80" s="49">
        <f t="shared" si="10"/>
        <v>17466.820000000007</v>
      </c>
      <c r="Q80" s="49">
        <f t="shared" si="3"/>
        <v>261.11</v>
      </c>
      <c r="R80" s="50">
        <f t="shared" si="4"/>
        <v>67.930000000000007</v>
      </c>
      <c r="S80" s="49">
        <f t="shared" si="5"/>
        <v>193.18</v>
      </c>
      <c r="T80" s="49"/>
      <c r="U80" s="49">
        <f t="shared" si="16"/>
        <v>17273.640000000007</v>
      </c>
      <c r="V80" s="51">
        <f t="shared" si="11"/>
        <v>4545.8100000000013</v>
      </c>
      <c r="W80" s="52">
        <f t="shared" si="12"/>
        <v>7726.3600000000033</v>
      </c>
      <c r="X80" s="53">
        <f t="shared" si="17"/>
        <v>12272.170000000006</v>
      </c>
      <c r="Y80" s="55"/>
    </row>
    <row r="81" spans="1:25" ht="15" x14ac:dyDescent="0.25">
      <c r="A81" s="55"/>
      <c r="B81" s="48">
        <f t="shared" si="13"/>
        <v>27.083333333333332</v>
      </c>
      <c r="C81" s="39">
        <f t="shared" si="6"/>
        <v>5</v>
      </c>
      <c r="D81" s="39">
        <v>54</v>
      </c>
      <c r="E81" s="57"/>
      <c r="F81" s="49">
        <f t="shared" si="7"/>
        <v>16489.53</v>
      </c>
      <c r="G81" s="49">
        <f t="shared" si="8"/>
        <v>309.95999999999998</v>
      </c>
      <c r="H81" s="50">
        <f t="shared" si="0"/>
        <v>116.8</v>
      </c>
      <c r="I81" s="49">
        <f t="shared" si="1"/>
        <v>193.15999999999997</v>
      </c>
      <c r="J81" s="49"/>
      <c r="K81" s="49">
        <f t="shared" si="2"/>
        <v>16296.369999999999</v>
      </c>
      <c r="L81" s="51">
        <f t="shared" si="9"/>
        <v>8034.2099999999982</v>
      </c>
      <c r="M81" s="52">
        <f t="shared" si="14"/>
        <v>8703.6299999999974</v>
      </c>
      <c r="N81" s="53">
        <f t="shared" si="15"/>
        <v>16737.839999999997</v>
      </c>
      <c r="O81" s="55"/>
      <c r="P81" s="49">
        <f t="shared" si="10"/>
        <v>17273.640000000007</v>
      </c>
      <c r="Q81" s="49">
        <f t="shared" si="3"/>
        <v>261.11</v>
      </c>
      <c r="R81" s="50">
        <f t="shared" si="4"/>
        <v>67.180000000000007</v>
      </c>
      <c r="S81" s="49">
        <f t="shared" si="5"/>
        <v>193.93</v>
      </c>
      <c r="T81" s="49"/>
      <c r="U81" s="49">
        <f t="shared" si="16"/>
        <v>17079.710000000006</v>
      </c>
      <c r="V81" s="51">
        <f t="shared" si="11"/>
        <v>4612.9900000000016</v>
      </c>
      <c r="W81" s="52">
        <f t="shared" si="12"/>
        <v>7920.2900000000036</v>
      </c>
      <c r="X81" s="53">
        <f t="shared" si="17"/>
        <v>12533.280000000006</v>
      </c>
      <c r="Y81" s="55"/>
    </row>
    <row r="82" spans="1:25" ht="15" x14ac:dyDescent="0.25">
      <c r="A82" s="55"/>
      <c r="B82" s="48">
        <f t="shared" si="13"/>
        <v>27.083333333333332</v>
      </c>
      <c r="C82" s="39">
        <f t="shared" si="6"/>
        <v>5</v>
      </c>
      <c r="D82" s="39">
        <v>55</v>
      </c>
      <c r="E82" s="57"/>
      <c r="F82" s="49">
        <f t="shared" si="7"/>
        <v>16296.369999999999</v>
      </c>
      <c r="G82" s="49">
        <f t="shared" si="8"/>
        <v>309.95999999999998</v>
      </c>
      <c r="H82" s="50">
        <f t="shared" si="0"/>
        <v>115.43</v>
      </c>
      <c r="I82" s="49">
        <f t="shared" si="1"/>
        <v>194.52999999999997</v>
      </c>
      <c r="J82" s="49"/>
      <c r="K82" s="49">
        <f t="shared" si="2"/>
        <v>16101.839999999998</v>
      </c>
      <c r="L82" s="51">
        <f t="shared" si="9"/>
        <v>8149.6399999999985</v>
      </c>
      <c r="M82" s="52">
        <f t="shared" si="14"/>
        <v>8898.159999999998</v>
      </c>
      <c r="N82" s="53">
        <f t="shared" si="15"/>
        <v>17047.799999999996</v>
      </c>
      <c r="O82" s="55"/>
      <c r="P82" s="49">
        <f t="shared" si="10"/>
        <v>17079.710000000006</v>
      </c>
      <c r="Q82" s="49">
        <f t="shared" si="3"/>
        <v>261.11</v>
      </c>
      <c r="R82" s="50">
        <f t="shared" si="4"/>
        <v>66.430000000000007</v>
      </c>
      <c r="S82" s="49">
        <f t="shared" si="5"/>
        <v>194.68</v>
      </c>
      <c r="T82" s="49"/>
      <c r="U82" s="49">
        <f t="shared" si="16"/>
        <v>16885.030000000006</v>
      </c>
      <c r="V82" s="51">
        <f t="shared" si="11"/>
        <v>4679.4200000000019</v>
      </c>
      <c r="W82" s="52">
        <f t="shared" si="12"/>
        <v>8114.9700000000039</v>
      </c>
      <c r="X82" s="53">
        <f t="shared" si="17"/>
        <v>12794.390000000007</v>
      </c>
      <c r="Y82" s="55"/>
    </row>
    <row r="83" spans="1:25" ht="15" x14ac:dyDescent="0.25">
      <c r="A83" s="55"/>
      <c r="B83" s="48">
        <f t="shared" si="13"/>
        <v>27.083333333333332</v>
      </c>
      <c r="C83" s="39">
        <f t="shared" si="6"/>
        <v>5</v>
      </c>
      <c r="D83" s="39">
        <v>56</v>
      </c>
      <c r="E83" s="57"/>
      <c r="F83" s="49">
        <f t="shared" si="7"/>
        <v>16101.839999999998</v>
      </c>
      <c r="G83" s="49">
        <f t="shared" si="8"/>
        <v>309.95999999999998</v>
      </c>
      <c r="H83" s="50">
        <f t="shared" si="0"/>
        <v>114.05</v>
      </c>
      <c r="I83" s="49">
        <f t="shared" si="1"/>
        <v>195.90999999999997</v>
      </c>
      <c r="J83" s="49"/>
      <c r="K83" s="49">
        <f t="shared" si="2"/>
        <v>15905.929999999998</v>
      </c>
      <c r="L83" s="51">
        <f t="shared" si="9"/>
        <v>8263.6899999999987</v>
      </c>
      <c r="M83" s="52">
        <f t="shared" si="14"/>
        <v>9094.0699999999979</v>
      </c>
      <c r="N83" s="53">
        <f t="shared" si="15"/>
        <v>17357.759999999995</v>
      </c>
      <c r="O83" s="55"/>
      <c r="P83" s="49">
        <f t="shared" si="10"/>
        <v>16885.030000000006</v>
      </c>
      <c r="Q83" s="49">
        <f t="shared" si="3"/>
        <v>261.11</v>
      </c>
      <c r="R83" s="50">
        <f t="shared" si="4"/>
        <v>65.67</v>
      </c>
      <c r="S83" s="49">
        <f t="shared" si="5"/>
        <v>195.44</v>
      </c>
      <c r="T83" s="49"/>
      <c r="U83" s="49">
        <f t="shared" si="16"/>
        <v>16689.590000000007</v>
      </c>
      <c r="V83" s="51">
        <f t="shared" si="11"/>
        <v>4745.090000000002</v>
      </c>
      <c r="W83" s="52">
        <f t="shared" si="12"/>
        <v>8310.4100000000035</v>
      </c>
      <c r="X83" s="53">
        <f t="shared" si="17"/>
        <v>13055.500000000005</v>
      </c>
      <c r="Y83" s="55"/>
    </row>
    <row r="84" spans="1:25" ht="15" x14ac:dyDescent="0.25">
      <c r="A84" s="55"/>
      <c r="B84" s="48">
        <f t="shared" si="13"/>
        <v>27.083333333333332</v>
      </c>
      <c r="C84" s="39">
        <f t="shared" si="6"/>
        <v>5</v>
      </c>
      <c r="D84" s="39">
        <v>57</v>
      </c>
      <c r="E84" s="57"/>
      <c r="F84" s="49">
        <f t="shared" si="7"/>
        <v>15905.929999999998</v>
      </c>
      <c r="G84" s="49">
        <f t="shared" si="8"/>
        <v>309.95999999999998</v>
      </c>
      <c r="H84" s="50">
        <f t="shared" si="0"/>
        <v>112.67</v>
      </c>
      <c r="I84" s="49">
        <f t="shared" si="1"/>
        <v>197.28999999999996</v>
      </c>
      <c r="J84" s="49"/>
      <c r="K84" s="49">
        <f t="shared" si="2"/>
        <v>15708.64</v>
      </c>
      <c r="L84" s="51">
        <f t="shared" si="9"/>
        <v>8376.3599999999988</v>
      </c>
      <c r="M84" s="52">
        <f t="shared" si="14"/>
        <v>9291.3599999999969</v>
      </c>
      <c r="N84" s="53">
        <f t="shared" si="15"/>
        <v>17667.719999999994</v>
      </c>
      <c r="O84" s="55"/>
      <c r="P84" s="49">
        <f t="shared" si="10"/>
        <v>16689.590000000007</v>
      </c>
      <c r="Q84" s="49">
        <f t="shared" si="3"/>
        <v>261.11</v>
      </c>
      <c r="R84" s="50">
        <f t="shared" si="4"/>
        <v>64.91</v>
      </c>
      <c r="S84" s="49">
        <f t="shared" si="5"/>
        <v>196.20000000000002</v>
      </c>
      <c r="T84" s="49"/>
      <c r="U84" s="49">
        <f t="shared" si="16"/>
        <v>16493.390000000007</v>
      </c>
      <c r="V84" s="51">
        <f t="shared" si="11"/>
        <v>4810.0000000000018</v>
      </c>
      <c r="W84" s="52">
        <f t="shared" si="12"/>
        <v>8506.6100000000042</v>
      </c>
      <c r="X84" s="53">
        <f t="shared" si="17"/>
        <v>13316.610000000006</v>
      </c>
      <c r="Y84" s="55"/>
    </row>
    <row r="85" spans="1:25" ht="15" x14ac:dyDescent="0.25">
      <c r="A85" s="55"/>
      <c r="B85" s="48">
        <f t="shared" si="13"/>
        <v>27.083333333333332</v>
      </c>
      <c r="C85" s="39">
        <f t="shared" si="6"/>
        <v>5</v>
      </c>
      <c r="D85" s="39">
        <v>58</v>
      </c>
      <c r="E85" s="57"/>
      <c r="F85" s="49">
        <f t="shared" si="7"/>
        <v>15708.64</v>
      </c>
      <c r="G85" s="49">
        <f t="shared" si="8"/>
        <v>309.95999999999998</v>
      </c>
      <c r="H85" s="50">
        <f t="shared" si="0"/>
        <v>111.27</v>
      </c>
      <c r="I85" s="49">
        <f t="shared" si="1"/>
        <v>198.69</v>
      </c>
      <c r="J85" s="49"/>
      <c r="K85" s="49">
        <f t="shared" si="2"/>
        <v>15509.949999999999</v>
      </c>
      <c r="L85" s="51">
        <f t="shared" si="9"/>
        <v>8487.6299999999992</v>
      </c>
      <c r="M85" s="52">
        <f t="shared" si="14"/>
        <v>9490.0499999999975</v>
      </c>
      <c r="N85" s="53">
        <f t="shared" si="15"/>
        <v>17977.679999999997</v>
      </c>
      <c r="O85" s="55"/>
      <c r="P85" s="49">
        <f t="shared" si="10"/>
        <v>16493.390000000007</v>
      </c>
      <c r="Q85" s="49">
        <f t="shared" si="3"/>
        <v>261.11</v>
      </c>
      <c r="R85" s="50">
        <f t="shared" si="4"/>
        <v>64.150000000000006</v>
      </c>
      <c r="S85" s="49">
        <f t="shared" si="5"/>
        <v>196.96</v>
      </c>
      <c r="T85" s="49"/>
      <c r="U85" s="49">
        <f t="shared" si="16"/>
        <v>16296.430000000008</v>
      </c>
      <c r="V85" s="51">
        <f t="shared" si="11"/>
        <v>4874.1500000000015</v>
      </c>
      <c r="W85" s="52">
        <f t="shared" si="12"/>
        <v>8703.5700000000033</v>
      </c>
      <c r="X85" s="53">
        <f t="shared" si="17"/>
        <v>13577.720000000005</v>
      </c>
      <c r="Y85" s="55"/>
    </row>
    <row r="86" spans="1:25" ht="15" x14ac:dyDescent="0.25">
      <c r="A86" s="55"/>
      <c r="B86" s="48">
        <f t="shared" si="13"/>
        <v>27.083333333333332</v>
      </c>
      <c r="C86" s="39">
        <f t="shared" si="6"/>
        <v>5</v>
      </c>
      <c r="D86" s="39">
        <v>59</v>
      </c>
      <c r="E86" s="57"/>
      <c r="F86" s="49">
        <f t="shared" si="7"/>
        <v>15509.949999999999</v>
      </c>
      <c r="G86" s="49">
        <f t="shared" si="8"/>
        <v>309.95999999999998</v>
      </c>
      <c r="H86" s="50">
        <f t="shared" si="0"/>
        <v>109.86</v>
      </c>
      <c r="I86" s="49">
        <f t="shared" si="1"/>
        <v>200.09999999999997</v>
      </c>
      <c r="J86" s="49"/>
      <c r="K86" s="49">
        <f t="shared" si="2"/>
        <v>15309.849999999999</v>
      </c>
      <c r="L86" s="51">
        <f t="shared" si="9"/>
        <v>8597.49</v>
      </c>
      <c r="M86" s="52">
        <f t="shared" si="14"/>
        <v>9690.1499999999978</v>
      </c>
      <c r="N86" s="53">
        <f t="shared" si="15"/>
        <v>18287.64</v>
      </c>
      <c r="O86" s="55"/>
      <c r="P86" s="49">
        <f t="shared" si="10"/>
        <v>16296.430000000008</v>
      </c>
      <c r="Q86" s="49">
        <f t="shared" si="3"/>
        <v>261.11</v>
      </c>
      <c r="R86" s="50">
        <f t="shared" si="4"/>
        <v>63.38</v>
      </c>
      <c r="S86" s="49">
        <f t="shared" si="5"/>
        <v>197.73000000000002</v>
      </c>
      <c r="T86" s="49"/>
      <c r="U86" s="49">
        <f t="shared" si="16"/>
        <v>16098.700000000008</v>
      </c>
      <c r="V86" s="51">
        <f t="shared" si="11"/>
        <v>4937.5300000000016</v>
      </c>
      <c r="W86" s="52">
        <f t="shared" si="12"/>
        <v>8901.3000000000029</v>
      </c>
      <c r="X86" s="53">
        <f t="shared" si="17"/>
        <v>13838.830000000005</v>
      </c>
      <c r="Y86" s="55"/>
    </row>
    <row r="87" spans="1:25" ht="15" x14ac:dyDescent="0.25">
      <c r="A87" s="55"/>
      <c r="B87" s="48">
        <f t="shared" si="13"/>
        <v>27.083333333333332</v>
      </c>
      <c r="C87" s="39">
        <f t="shared" si="6"/>
        <v>5</v>
      </c>
      <c r="D87" s="39">
        <v>60</v>
      </c>
      <c r="E87" s="57"/>
      <c r="F87" s="49">
        <f t="shared" si="7"/>
        <v>15309.849999999999</v>
      </c>
      <c r="G87" s="49">
        <f t="shared" si="8"/>
        <v>309.95999999999998</v>
      </c>
      <c r="H87" s="50">
        <f t="shared" si="0"/>
        <v>108.44</v>
      </c>
      <c r="I87" s="49">
        <f t="shared" si="1"/>
        <v>201.51999999999998</v>
      </c>
      <c r="J87" s="49"/>
      <c r="K87" s="49">
        <f t="shared" si="2"/>
        <v>15108.329999999998</v>
      </c>
      <c r="L87" s="51">
        <f t="shared" si="9"/>
        <v>8705.93</v>
      </c>
      <c r="M87" s="52">
        <f t="shared" si="14"/>
        <v>9891.6699999999983</v>
      </c>
      <c r="N87" s="53">
        <f t="shared" si="15"/>
        <v>18597.599999999999</v>
      </c>
      <c r="O87" s="55"/>
      <c r="P87" s="49">
        <f t="shared" si="10"/>
        <v>16098.700000000008</v>
      </c>
      <c r="Q87" s="49">
        <f t="shared" si="3"/>
        <v>261.11</v>
      </c>
      <c r="R87" s="50">
        <f t="shared" si="4"/>
        <v>62.61</v>
      </c>
      <c r="S87" s="49">
        <f t="shared" si="5"/>
        <v>198.5</v>
      </c>
      <c r="T87" s="49"/>
      <c r="U87" s="49">
        <f t="shared" si="16"/>
        <v>15900.200000000008</v>
      </c>
      <c r="V87" s="51">
        <f t="shared" si="11"/>
        <v>5000.1400000000012</v>
      </c>
      <c r="W87" s="52">
        <f t="shared" si="12"/>
        <v>9099.8000000000029</v>
      </c>
      <c r="X87" s="53">
        <f t="shared" si="17"/>
        <v>14099.940000000004</v>
      </c>
      <c r="Y87" s="55"/>
    </row>
    <row r="88" spans="1:25" ht="15" x14ac:dyDescent="0.25">
      <c r="A88" s="55"/>
      <c r="B88" s="48">
        <f t="shared" si="13"/>
        <v>28.083333333333332</v>
      </c>
      <c r="C88" s="39">
        <f t="shared" si="6"/>
        <v>6</v>
      </c>
      <c r="D88" s="39">
        <v>61</v>
      </c>
      <c r="E88" s="57"/>
      <c r="F88" s="49">
        <f t="shared" si="7"/>
        <v>15108.329999999998</v>
      </c>
      <c r="G88" s="49">
        <f t="shared" si="8"/>
        <v>309.95999999999998</v>
      </c>
      <c r="H88" s="50">
        <f t="shared" si="0"/>
        <v>107.02</v>
      </c>
      <c r="I88" s="49">
        <f t="shared" si="1"/>
        <v>202.94</v>
      </c>
      <c r="J88" s="49"/>
      <c r="K88" s="49">
        <f t="shared" si="2"/>
        <v>14905.389999999998</v>
      </c>
      <c r="L88" s="51">
        <f t="shared" si="9"/>
        <v>8812.9500000000007</v>
      </c>
      <c r="M88" s="52">
        <f t="shared" si="14"/>
        <v>10094.609999999999</v>
      </c>
      <c r="N88" s="53">
        <f t="shared" si="15"/>
        <v>18907.559999999998</v>
      </c>
      <c r="O88" s="55"/>
      <c r="P88" s="49">
        <f t="shared" si="10"/>
        <v>15900.200000000008</v>
      </c>
      <c r="Q88" s="49">
        <f t="shared" si="3"/>
        <v>261.11</v>
      </c>
      <c r="R88" s="50">
        <f t="shared" si="4"/>
        <v>61.84</v>
      </c>
      <c r="S88" s="49">
        <f t="shared" si="5"/>
        <v>199.27</v>
      </c>
      <c r="T88" s="49"/>
      <c r="U88" s="49">
        <f t="shared" si="16"/>
        <v>15700.930000000008</v>
      </c>
      <c r="V88" s="51">
        <f t="shared" si="11"/>
        <v>5061.9800000000014</v>
      </c>
      <c r="W88" s="52">
        <f t="shared" si="12"/>
        <v>9299.0700000000033</v>
      </c>
      <c r="X88" s="53">
        <f t="shared" si="17"/>
        <v>14361.050000000005</v>
      </c>
      <c r="Y88" s="55"/>
    </row>
    <row r="89" spans="1:25" ht="15" x14ac:dyDescent="0.25">
      <c r="A89" s="55"/>
      <c r="B89" s="48">
        <f t="shared" si="13"/>
        <v>28.083333333333332</v>
      </c>
      <c r="C89" s="39">
        <f t="shared" si="6"/>
        <v>6</v>
      </c>
      <c r="D89" s="39">
        <v>62</v>
      </c>
      <c r="E89" s="57"/>
      <c r="F89" s="49">
        <f t="shared" si="7"/>
        <v>14905.389999999998</v>
      </c>
      <c r="G89" s="49">
        <f t="shared" si="8"/>
        <v>309.95999999999998</v>
      </c>
      <c r="H89" s="50">
        <f t="shared" si="0"/>
        <v>105.58</v>
      </c>
      <c r="I89" s="49">
        <f t="shared" si="1"/>
        <v>204.38</v>
      </c>
      <c r="J89" s="49"/>
      <c r="K89" s="49">
        <f t="shared" si="2"/>
        <v>14701.009999999998</v>
      </c>
      <c r="L89" s="51">
        <f t="shared" si="9"/>
        <v>8918.5300000000007</v>
      </c>
      <c r="M89" s="52">
        <f t="shared" si="14"/>
        <v>10298.989999999998</v>
      </c>
      <c r="N89" s="53">
        <f t="shared" si="15"/>
        <v>19217.519999999997</v>
      </c>
      <c r="O89" s="55"/>
      <c r="P89" s="49">
        <f t="shared" si="10"/>
        <v>15700.930000000008</v>
      </c>
      <c r="Q89" s="49">
        <f t="shared" si="3"/>
        <v>261.11</v>
      </c>
      <c r="R89" s="50">
        <f t="shared" si="4"/>
        <v>61.06</v>
      </c>
      <c r="S89" s="49">
        <f t="shared" si="5"/>
        <v>200.05</v>
      </c>
      <c r="T89" s="49"/>
      <c r="U89" s="49">
        <f t="shared" si="16"/>
        <v>15500.880000000008</v>
      </c>
      <c r="V89" s="51">
        <f t="shared" si="11"/>
        <v>5123.0400000000018</v>
      </c>
      <c r="W89" s="52">
        <f t="shared" si="12"/>
        <v>9499.1200000000026</v>
      </c>
      <c r="X89" s="53">
        <f t="shared" si="17"/>
        <v>14622.160000000003</v>
      </c>
      <c r="Y89" s="55"/>
    </row>
    <row r="90" spans="1:25" ht="15" x14ac:dyDescent="0.25">
      <c r="A90" s="55"/>
      <c r="B90" s="48">
        <f t="shared" si="13"/>
        <v>28.083333333333332</v>
      </c>
      <c r="C90" s="39">
        <f t="shared" si="6"/>
        <v>6</v>
      </c>
      <c r="D90" s="39">
        <v>63</v>
      </c>
      <c r="E90" s="57"/>
      <c r="F90" s="49">
        <f t="shared" si="7"/>
        <v>14701.009999999998</v>
      </c>
      <c r="G90" s="49">
        <f t="shared" si="8"/>
        <v>309.95999999999998</v>
      </c>
      <c r="H90" s="50">
        <f t="shared" si="0"/>
        <v>104.13</v>
      </c>
      <c r="I90" s="49">
        <f t="shared" si="1"/>
        <v>205.82999999999998</v>
      </c>
      <c r="J90" s="49"/>
      <c r="K90" s="49">
        <f t="shared" si="2"/>
        <v>14495.179999999998</v>
      </c>
      <c r="L90" s="51">
        <f t="shared" si="9"/>
        <v>9022.66</v>
      </c>
      <c r="M90" s="52">
        <f t="shared" si="14"/>
        <v>10504.819999999998</v>
      </c>
      <c r="N90" s="53">
        <f t="shared" si="15"/>
        <v>19527.479999999996</v>
      </c>
      <c r="O90" s="55"/>
      <c r="P90" s="49">
        <f t="shared" si="10"/>
        <v>15500.880000000008</v>
      </c>
      <c r="Q90" s="49">
        <f t="shared" si="3"/>
        <v>261.11</v>
      </c>
      <c r="R90" s="50">
        <f t="shared" si="4"/>
        <v>60.29</v>
      </c>
      <c r="S90" s="49">
        <f t="shared" si="5"/>
        <v>200.82000000000002</v>
      </c>
      <c r="T90" s="49"/>
      <c r="U90" s="49">
        <f t="shared" si="16"/>
        <v>15300.060000000009</v>
      </c>
      <c r="V90" s="51">
        <f t="shared" si="11"/>
        <v>5183.3300000000017</v>
      </c>
      <c r="W90" s="52">
        <f t="shared" si="12"/>
        <v>9699.9400000000023</v>
      </c>
      <c r="X90" s="53">
        <f t="shared" si="17"/>
        <v>14883.270000000004</v>
      </c>
      <c r="Y90" s="55"/>
    </row>
    <row r="91" spans="1:25" ht="15" x14ac:dyDescent="0.25">
      <c r="A91" s="55"/>
      <c r="B91" s="48">
        <f t="shared" si="13"/>
        <v>28.083333333333332</v>
      </c>
      <c r="C91" s="39">
        <f t="shared" si="6"/>
        <v>6</v>
      </c>
      <c r="D91" s="39">
        <v>64</v>
      </c>
      <c r="E91" s="57"/>
      <c r="F91" s="49">
        <f t="shared" si="7"/>
        <v>14495.179999999998</v>
      </c>
      <c r="G91" s="49">
        <f t="shared" si="8"/>
        <v>309.95999999999998</v>
      </c>
      <c r="H91" s="50">
        <f t="shared" si="0"/>
        <v>102.67</v>
      </c>
      <c r="I91" s="49">
        <f t="shared" si="1"/>
        <v>207.28999999999996</v>
      </c>
      <c r="J91" s="49"/>
      <c r="K91" s="49">
        <f t="shared" si="2"/>
        <v>14287.89</v>
      </c>
      <c r="L91" s="51">
        <f t="shared" si="9"/>
        <v>9125.33</v>
      </c>
      <c r="M91" s="52">
        <f t="shared" si="14"/>
        <v>10712.109999999997</v>
      </c>
      <c r="N91" s="53">
        <f t="shared" si="15"/>
        <v>19837.439999999995</v>
      </c>
      <c r="O91" s="55"/>
      <c r="P91" s="49">
        <f t="shared" si="10"/>
        <v>15300.060000000009</v>
      </c>
      <c r="Q91" s="49">
        <f t="shared" si="3"/>
        <v>261.11</v>
      </c>
      <c r="R91" s="50">
        <f t="shared" si="4"/>
        <v>59.5</v>
      </c>
      <c r="S91" s="49">
        <f t="shared" si="5"/>
        <v>201.61</v>
      </c>
      <c r="T91" s="49"/>
      <c r="U91" s="49">
        <f t="shared" si="16"/>
        <v>15098.450000000008</v>
      </c>
      <c r="V91" s="51">
        <f t="shared" si="11"/>
        <v>5242.8300000000017</v>
      </c>
      <c r="W91" s="52">
        <f t="shared" si="12"/>
        <v>9901.5500000000029</v>
      </c>
      <c r="X91" s="53">
        <f t="shared" si="17"/>
        <v>15144.380000000005</v>
      </c>
      <c r="Y91" s="55"/>
    </row>
    <row r="92" spans="1:25" ht="15" x14ac:dyDescent="0.25">
      <c r="A92" s="55"/>
      <c r="B92" s="48">
        <f t="shared" si="13"/>
        <v>28.083333333333332</v>
      </c>
      <c r="C92" s="39">
        <f t="shared" si="6"/>
        <v>6</v>
      </c>
      <c r="D92" s="39">
        <v>65</v>
      </c>
      <c r="E92" s="57"/>
      <c r="F92" s="49">
        <f t="shared" si="7"/>
        <v>14287.89</v>
      </c>
      <c r="G92" s="49">
        <f t="shared" si="8"/>
        <v>309.95999999999998</v>
      </c>
      <c r="H92" s="50">
        <f t="shared" ref="H92:H155" si="18">ROUND($L$23/12*F92,2)</f>
        <v>101.21</v>
      </c>
      <c r="I92" s="49">
        <f t="shared" ref="I92:I155" si="19">IF(F92+H92&lt;$L$24,F92,G92-H92)</f>
        <v>208.75</v>
      </c>
      <c r="J92" s="49"/>
      <c r="K92" s="49">
        <f t="shared" ref="K92:K155" si="20">F92-I92-J92</f>
        <v>14079.14</v>
      </c>
      <c r="L92" s="51">
        <f t="shared" si="9"/>
        <v>9226.5399999999991</v>
      </c>
      <c r="M92" s="52">
        <f t="shared" si="14"/>
        <v>10920.859999999997</v>
      </c>
      <c r="N92" s="53">
        <f t="shared" si="15"/>
        <v>20147.399999999994</v>
      </c>
      <c r="O92" s="55"/>
      <c r="P92" s="49">
        <f t="shared" si="10"/>
        <v>15098.450000000008</v>
      </c>
      <c r="Q92" s="49">
        <f t="shared" ref="Q92:Q155" si="21">IF(P92=0,R92+S92,IF($V$25&gt;=D92,0,ROUND($V$24,2)))</f>
        <v>261.11</v>
      </c>
      <c r="R92" s="50">
        <f t="shared" ref="R92:R155" si="22">ROUND($V$23/12*P92,2)</f>
        <v>58.72</v>
      </c>
      <c r="S92" s="49">
        <f t="shared" ref="S92:S155" si="23">IF(P92+R92&lt;$V$24,P92,Q92-R92)</f>
        <v>202.39000000000001</v>
      </c>
      <c r="T92" s="49"/>
      <c r="U92" s="49">
        <f t="shared" si="16"/>
        <v>14896.060000000009</v>
      </c>
      <c r="V92" s="51">
        <f t="shared" si="11"/>
        <v>5301.550000000002</v>
      </c>
      <c r="W92" s="52">
        <f t="shared" si="12"/>
        <v>10103.940000000002</v>
      </c>
      <c r="X92" s="53">
        <f t="shared" si="17"/>
        <v>15405.490000000005</v>
      </c>
      <c r="Y92" s="55"/>
    </row>
    <row r="93" spans="1:25" ht="15" x14ac:dyDescent="0.25">
      <c r="A93" s="55"/>
      <c r="B93" s="48">
        <f t="shared" si="13"/>
        <v>28.083333333333332</v>
      </c>
      <c r="C93" s="39">
        <f t="shared" ref="C93:C156" si="24">ROUNDUP(D93/12,0)</f>
        <v>6</v>
      </c>
      <c r="D93" s="39">
        <v>66</v>
      </c>
      <c r="E93" s="57"/>
      <c r="F93" s="49">
        <f t="shared" ref="F93:F156" si="25">IF(F92+H92&lt;$L$24,0,K92)</f>
        <v>14079.14</v>
      </c>
      <c r="G93" s="49">
        <f t="shared" ref="G93:G156" si="26">IF(F93+H93&lt;$L$24,H93+I93,IF($L$25&gt;=D93,0,ROUND($L$24,2)))</f>
        <v>309.95999999999998</v>
      </c>
      <c r="H93" s="50">
        <f t="shared" si="18"/>
        <v>99.73</v>
      </c>
      <c r="I93" s="49">
        <f t="shared" si="19"/>
        <v>210.22999999999996</v>
      </c>
      <c r="J93" s="49"/>
      <c r="K93" s="49">
        <f t="shared" si="20"/>
        <v>13868.91</v>
      </c>
      <c r="L93" s="51">
        <f t="shared" ref="L93:L156" si="27">IF(F93=0,0,H93+L92)</f>
        <v>9326.2699999999986</v>
      </c>
      <c r="M93" s="52">
        <f t="shared" si="14"/>
        <v>11131.089999999997</v>
      </c>
      <c r="N93" s="53">
        <f t="shared" si="15"/>
        <v>20457.359999999993</v>
      </c>
      <c r="O93" s="55"/>
      <c r="P93" s="49">
        <f t="shared" ref="P93:P156" si="28">IF(P92+R92&lt;$V$24,0,U92)</f>
        <v>14896.060000000009</v>
      </c>
      <c r="Q93" s="49">
        <f t="shared" si="21"/>
        <v>261.11</v>
      </c>
      <c r="R93" s="50">
        <f t="shared" si="22"/>
        <v>57.93</v>
      </c>
      <c r="S93" s="49">
        <f t="shared" si="23"/>
        <v>203.18</v>
      </c>
      <c r="T93" s="49"/>
      <c r="U93" s="49">
        <f t="shared" si="16"/>
        <v>14692.880000000008</v>
      </c>
      <c r="V93" s="51">
        <f t="shared" ref="V93:V156" si="29">IF(P93=0,0,R93+V92)</f>
        <v>5359.4800000000023</v>
      </c>
      <c r="W93" s="52">
        <f t="shared" ref="W93:W156" si="30">IF(P93=0,0,S93+W92+T93)</f>
        <v>10307.120000000003</v>
      </c>
      <c r="X93" s="53">
        <f t="shared" si="17"/>
        <v>15666.600000000006</v>
      </c>
      <c r="Y93" s="55"/>
    </row>
    <row r="94" spans="1:25" ht="15" x14ac:dyDescent="0.25">
      <c r="A94" s="55"/>
      <c r="B94" s="48">
        <f t="shared" ref="B94:B157" si="31">$B$28+C94-1</f>
        <v>28.083333333333332</v>
      </c>
      <c r="C94" s="39">
        <f t="shared" si="24"/>
        <v>6</v>
      </c>
      <c r="D94" s="39">
        <v>67</v>
      </c>
      <c r="E94" s="57"/>
      <c r="F94" s="49">
        <f t="shared" si="25"/>
        <v>13868.91</v>
      </c>
      <c r="G94" s="49">
        <f t="shared" si="26"/>
        <v>309.95999999999998</v>
      </c>
      <c r="H94" s="50">
        <f t="shared" si="18"/>
        <v>98.24</v>
      </c>
      <c r="I94" s="49">
        <f t="shared" si="19"/>
        <v>211.71999999999997</v>
      </c>
      <c r="J94" s="49"/>
      <c r="K94" s="49">
        <f t="shared" si="20"/>
        <v>13657.19</v>
      </c>
      <c r="L94" s="51">
        <f t="shared" si="27"/>
        <v>9424.5099999999984</v>
      </c>
      <c r="M94" s="52">
        <f t="shared" ref="M94:M157" si="32">IF(F94=0,0,I94+M93+J94)</f>
        <v>11342.809999999996</v>
      </c>
      <c r="N94" s="53">
        <f t="shared" ref="N94:N157" si="33">L94+M94</f>
        <v>20767.319999999992</v>
      </c>
      <c r="O94" s="55"/>
      <c r="P94" s="49">
        <f t="shared" si="28"/>
        <v>14692.880000000008</v>
      </c>
      <c r="Q94" s="49">
        <f t="shared" si="21"/>
        <v>261.11</v>
      </c>
      <c r="R94" s="50">
        <f t="shared" si="22"/>
        <v>57.14</v>
      </c>
      <c r="S94" s="49">
        <f t="shared" si="23"/>
        <v>203.97000000000003</v>
      </c>
      <c r="T94" s="49"/>
      <c r="U94" s="49">
        <f t="shared" ref="U94:U157" si="34">P94-S94-T94</f>
        <v>14488.910000000009</v>
      </c>
      <c r="V94" s="51">
        <f t="shared" si="29"/>
        <v>5416.6200000000026</v>
      </c>
      <c r="W94" s="52">
        <f t="shared" si="30"/>
        <v>10511.090000000002</v>
      </c>
      <c r="X94" s="53">
        <f t="shared" ref="X94:X157" si="35">V94+W94</f>
        <v>15927.710000000005</v>
      </c>
      <c r="Y94" s="55"/>
    </row>
    <row r="95" spans="1:25" ht="15" x14ac:dyDescent="0.25">
      <c r="A95" s="55"/>
      <c r="B95" s="48">
        <f t="shared" si="31"/>
        <v>28.083333333333332</v>
      </c>
      <c r="C95" s="39">
        <f t="shared" si="24"/>
        <v>6</v>
      </c>
      <c r="D95" s="39">
        <v>68</v>
      </c>
      <c r="E95" s="57"/>
      <c r="F95" s="49">
        <f t="shared" si="25"/>
        <v>13657.19</v>
      </c>
      <c r="G95" s="49">
        <f t="shared" si="26"/>
        <v>309.95999999999998</v>
      </c>
      <c r="H95" s="50">
        <f t="shared" si="18"/>
        <v>96.74</v>
      </c>
      <c r="I95" s="49">
        <f t="shared" si="19"/>
        <v>213.21999999999997</v>
      </c>
      <c r="J95" s="49"/>
      <c r="K95" s="49">
        <f t="shared" si="20"/>
        <v>13443.970000000001</v>
      </c>
      <c r="L95" s="51">
        <f t="shared" si="27"/>
        <v>9521.2499999999982</v>
      </c>
      <c r="M95" s="52">
        <f t="shared" si="32"/>
        <v>11556.029999999995</v>
      </c>
      <c r="N95" s="53">
        <f t="shared" si="33"/>
        <v>21077.279999999992</v>
      </c>
      <c r="O95" s="55"/>
      <c r="P95" s="49">
        <f t="shared" si="28"/>
        <v>14488.910000000009</v>
      </c>
      <c r="Q95" s="49">
        <f t="shared" si="21"/>
        <v>261.11</v>
      </c>
      <c r="R95" s="50">
        <f t="shared" si="22"/>
        <v>56.35</v>
      </c>
      <c r="S95" s="49">
        <f t="shared" si="23"/>
        <v>204.76000000000002</v>
      </c>
      <c r="T95" s="49"/>
      <c r="U95" s="49">
        <f t="shared" si="34"/>
        <v>14284.150000000009</v>
      </c>
      <c r="V95" s="51">
        <f t="shared" si="29"/>
        <v>5472.970000000003</v>
      </c>
      <c r="W95" s="52">
        <f t="shared" si="30"/>
        <v>10715.850000000002</v>
      </c>
      <c r="X95" s="53">
        <f t="shared" si="35"/>
        <v>16188.820000000005</v>
      </c>
      <c r="Y95" s="55"/>
    </row>
    <row r="96" spans="1:25" ht="15" x14ac:dyDescent="0.25">
      <c r="A96" s="55"/>
      <c r="B96" s="48">
        <f t="shared" si="31"/>
        <v>28.083333333333332</v>
      </c>
      <c r="C96" s="39">
        <f t="shared" si="24"/>
        <v>6</v>
      </c>
      <c r="D96" s="39">
        <v>69</v>
      </c>
      <c r="E96" s="57"/>
      <c r="F96" s="49">
        <f t="shared" si="25"/>
        <v>13443.970000000001</v>
      </c>
      <c r="G96" s="49">
        <f t="shared" si="26"/>
        <v>309.95999999999998</v>
      </c>
      <c r="H96" s="50">
        <f t="shared" si="18"/>
        <v>95.23</v>
      </c>
      <c r="I96" s="49">
        <f t="shared" si="19"/>
        <v>214.72999999999996</v>
      </c>
      <c r="J96" s="49"/>
      <c r="K96" s="49">
        <f t="shared" si="20"/>
        <v>13229.240000000002</v>
      </c>
      <c r="L96" s="51">
        <f t="shared" si="27"/>
        <v>9616.4799999999977</v>
      </c>
      <c r="M96" s="52">
        <f t="shared" si="32"/>
        <v>11770.759999999995</v>
      </c>
      <c r="N96" s="53">
        <f t="shared" si="33"/>
        <v>21387.239999999991</v>
      </c>
      <c r="O96" s="55"/>
      <c r="P96" s="49">
        <f t="shared" si="28"/>
        <v>14284.150000000009</v>
      </c>
      <c r="Q96" s="49">
        <f t="shared" si="21"/>
        <v>261.11</v>
      </c>
      <c r="R96" s="50">
        <f t="shared" si="22"/>
        <v>55.55</v>
      </c>
      <c r="S96" s="49">
        <f t="shared" si="23"/>
        <v>205.56</v>
      </c>
      <c r="T96" s="49"/>
      <c r="U96" s="49">
        <f t="shared" si="34"/>
        <v>14078.590000000009</v>
      </c>
      <c r="V96" s="51">
        <f t="shared" si="29"/>
        <v>5528.5200000000032</v>
      </c>
      <c r="W96" s="52">
        <f t="shared" si="30"/>
        <v>10921.410000000002</v>
      </c>
      <c r="X96" s="53">
        <f t="shared" si="35"/>
        <v>16449.930000000004</v>
      </c>
      <c r="Y96" s="55"/>
    </row>
    <row r="97" spans="1:25" ht="15" x14ac:dyDescent="0.25">
      <c r="A97" s="55"/>
      <c r="B97" s="48">
        <f t="shared" si="31"/>
        <v>28.083333333333332</v>
      </c>
      <c r="C97" s="39">
        <f t="shared" si="24"/>
        <v>6</v>
      </c>
      <c r="D97" s="39">
        <v>70</v>
      </c>
      <c r="E97" s="57"/>
      <c r="F97" s="49">
        <f t="shared" si="25"/>
        <v>13229.240000000002</v>
      </c>
      <c r="G97" s="49">
        <f t="shared" si="26"/>
        <v>309.95999999999998</v>
      </c>
      <c r="H97" s="50">
        <f t="shared" si="18"/>
        <v>93.71</v>
      </c>
      <c r="I97" s="49">
        <f t="shared" si="19"/>
        <v>216.25</v>
      </c>
      <c r="J97" s="49"/>
      <c r="K97" s="49">
        <f t="shared" si="20"/>
        <v>13012.990000000002</v>
      </c>
      <c r="L97" s="51">
        <f t="shared" si="27"/>
        <v>9710.1899999999969</v>
      </c>
      <c r="M97" s="52">
        <f t="shared" si="32"/>
        <v>11987.009999999995</v>
      </c>
      <c r="N97" s="53">
        <f t="shared" si="33"/>
        <v>21697.19999999999</v>
      </c>
      <c r="O97" s="55"/>
      <c r="P97" s="49">
        <f t="shared" si="28"/>
        <v>14078.590000000009</v>
      </c>
      <c r="Q97" s="49">
        <f t="shared" si="21"/>
        <v>261.11</v>
      </c>
      <c r="R97" s="50">
        <f t="shared" si="22"/>
        <v>54.75</v>
      </c>
      <c r="S97" s="49">
        <f t="shared" si="23"/>
        <v>206.36</v>
      </c>
      <c r="T97" s="49"/>
      <c r="U97" s="49">
        <f t="shared" si="34"/>
        <v>13872.230000000009</v>
      </c>
      <c r="V97" s="51">
        <f t="shared" si="29"/>
        <v>5583.2700000000032</v>
      </c>
      <c r="W97" s="52">
        <f t="shared" si="30"/>
        <v>11127.770000000002</v>
      </c>
      <c r="X97" s="53">
        <f t="shared" si="35"/>
        <v>16711.040000000005</v>
      </c>
      <c r="Y97" s="55"/>
    </row>
    <row r="98" spans="1:25" ht="15" x14ac:dyDescent="0.25">
      <c r="A98" s="55"/>
      <c r="B98" s="48">
        <f t="shared" si="31"/>
        <v>28.083333333333332</v>
      </c>
      <c r="C98" s="39">
        <f t="shared" si="24"/>
        <v>6</v>
      </c>
      <c r="D98" s="39">
        <v>71</v>
      </c>
      <c r="E98" s="57"/>
      <c r="F98" s="49">
        <f t="shared" si="25"/>
        <v>13012.990000000002</v>
      </c>
      <c r="G98" s="49">
        <f t="shared" si="26"/>
        <v>309.95999999999998</v>
      </c>
      <c r="H98" s="50">
        <f t="shared" si="18"/>
        <v>92.18</v>
      </c>
      <c r="I98" s="49">
        <f t="shared" si="19"/>
        <v>217.77999999999997</v>
      </c>
      <c r="J98" s="49"/>
      <c r="K98" s="49">
        <f t="shared" si="20"/>
        <v>12795.210000000001</v>
      </c>
      <c r="L98" s="51">
        <f t="shared" si="27"/>
        <v>9802.3699999999972</v>
      </c>
      <c r="M98" s="52">
        <f t="shared" si="32"/>
        <v>12204.789999999995</v>
      </c>
      <c r="N98" s="53">
        <f t="shared" si="33"/>
        <v>22007.159999999993</v>
      </c>
      <c r="O98" s="55"/>
      <c r="P98" s="49">
        <f t="shared" si="28"/>
        <v>13872.230000000009</v>
      </c>
      <c r="Q98" s="49">
        <f t="shared" si="21"/>
        <v>261.11</v>
      </c>
      <c r="R98" s="50">
        <f t="shared" si="22"/>
        <v>53.95</v>
      </c>
      <c r="S98" s="49">
        <f t="shared" si="23"/>
        <v>207.16000000000003</v>
      </c>
      <c r="T98" s="49"/>
      <c r="U98" s="49">
        <f t="shared" si="34"/>
        <v>13665.070000000009</v>
      </c>
      <c r="V98" s="51">
        <f t="shared" si="29"/>
        <v>5637.220000000003</v>
      </c>
      <c r="W98" s="52">
        <f t="shared" si="30"/>
        <v>11334.930000000002</v>
      </c>
      <c r="X98" s="53">
        <f t="shared" si="35"/>
        <v>16972.150000000005</v>
      </c>
      <c r="Y98" s="55"/>
    </row>
    <row r="99" spans="1:25" ht="15" x14ac:dyDescent="0.25">
      <c r="A99" s="55"/>
      <c r="B99" s="48">
        <f t="shared" si="31"/>
        <v>28.083333333333332</v>
      </c>
      <c r="C99" s="39">
        <f t="shared" si="24"/>
        <v>6</v>
      </c>
      <c r="D99" s="39">
        <v>72</v>
      </c>
      <c r="E99" s="57"/>
      <c r="F99" s="49">
        <f t="shared" si="25"/>
        <v>12795.210000000001</v>
      </c>
      <c r="G99" s="49">
        <f t="shared" si="26"/>
        <v>309.95999999999998</v>
      </c>
      <c r="H99" s="50">
        <f t="shared" si="18"/>
        <v>90.63</v>
      </c>
      <c r="I99" s="49">
        <f t="shared" si="19"/>
        <v>219.32999999999998</v>
      </c>
      <c r="J99" s="49"/>
      <c r="K99" s="49">
        <f t="shared" si="20"/>
        <v>12575.880000000001</v>
      </c>
      <c r="L99" s="51">
        <f t="shared" si="27"/>
        <v>9892.9999999999964</v>
      </c>
      <c r="M99" s="52">
        <f t="shared" si="32"/>
        <v>12424.119999999995</v>
      </c>
      <c r="N99" s="53">
        <f t="shared" si="33"/>
        <v>22317.119999999992</v>
      </c>
      <c r="O99" s="55"/>
      <c r="P99" s="49">
        <f t="shared" si="28"/>
        <v>13665.070000000009</v>
      </c>
      <c r="Q99" s="49">
        <f t="shared" si="21"/>
        <v>261.11</v>
      </c>
      <c r="R99" s="50">
        <f t="shared" si="22"/>
        <v>53.15</v>
      </c>
      <c r="S99" s="49">
        <f t="shared" si="23"/>
        <v>207.96</v>
      </c>
      <c r="T99" s="49"/>
      <c r="U99" s="49">
        <f t="shared" si="34"/>
        <v>13457.11000000001</v>
      </c>
      <c r="V99" s="51">
        <f t="shared" si="29"/>
        <v>5690.3700000000026</v>
      </c>
      <c r="W99" s="52">
        <f t="shared" si="30"/>
        <v>11542.890000000001</v>
      </c>
      <c r="X99" s="53">
        <f t="shared" si="35"/>
        <v>17233.260000000002</v>
      </c>
      <c r="Y99" s="55"/>
    </row>
    <row r="100" spans="1:25" ht="15" x14ac:dyDescent="0.25">
      <c r="A100" s="55"/>
      <c r="B100" s="48">
        <f t="shared" si="31"/>
        <v>29.083333333333332</v>
      </c>
      <c r="C100" s="39">
        <f t="shared" si="24"/>
        <v>7</v>
      </c>
      <c r="D100" s="39">
        <v>73</v>
      </c>
      <c r="E100" s="57"/>
      <c r="F100" s="49">
        <f t="shared" si="25"/>
        <v>12575.880000000001</v>
      </c>
      <c r="G100" s="49">
        <f t="shared" si="26"/>
        <v>309.95999999999998</v>
      </c>
      <c r="H100" s="50">
        <f t="shared" si="18"/>
        <v>89.08</v>
      </c>
      <c r="I100" s="49">
        <f t="shared" si="19"/>
        <v>220.88</v>
      </c>
      <c r="J100" s="49"/>
      <c r="K100" s="49">
        <f t="shared" si="20"/>
        <v>12355.000000000002</v>
      </c>
      <c r="L100" s="51">
        <f t="shared" si="27"/>
        <v>9982.0799999999963</v>
      </c>
      <c r="M100" s="52">
        <f t="shared" si="32"/>
        <v>12644.999999999995</v>
      </c>
      <c r="N100" s="53">
        <f t="shared" si="33"/>
        <v>22627.079999999991</v>
      </c>
      <c r="O100" s="55"/>
      <c r="P100" s="49">
        <f t="shared" si="28"/>
        <v>13457.11000000001</v>
      </c>
      <c r="Q100" s="49">
        <f t="shared" si="21"/>
        <v>261.11</v>
      </c>
      <c r="R100" s="50">
        <f t="shared" si="22"/>
        <v>52.34</v>
      </c>
      <c r="S100" s="49">
        <f t="shared" si="23"/>
        <v>208.77</v>
      </c>
      <c r="T100" s="49"/>
      <c r="U100" s="49">
        <f t="shared" si="34"/>
        <v>13248.340000000009</v>
      </c>
      <c r="V100" s="51">
        <f t="shared" si="29"/>
        <v>5742.7100000000028</v>
      </c>
      <c r="W100" s="52">
        <f t="shared" si="30"/>
        <v>11751.660000000002</v>
      </c>
      <c r="X100" s="53">
        <f t="shared" si="35"/>
        <v>17494.370000000003</v>
      </c>
      <c r="Y100" s="55"/>
    </row>
    <row r="101" spans="1:25" ht="15" x14ac:dyDescent="0.25">
      <c r="A101" s="55"/>
      <c r="B101" s="48">
        <f t="shared" si="31"/>
        <v>29.083333333333332</v>
      </c>
      <c r="C101" s="39">
        <f t="shared" si="24"/>
        <v>7</v>
      </c>
      <c r="D101" s="39">
        <v>74</v>
      </c>
      <c r="E101" s="57"/>
      <c r="F101" s="49">
        <f t="shared" si="25"/>
        <v>12355.000000000002</v>
      </c>
      <c r="G101" s="49">
        <f t="shared" si="26"/>
        <v>309.95999999999998</v>
      </c>
      <c r="H101" s="50">
        <f t="shared" si="18"/>
        <v>87.51</v>
      </c>
      <c r="I101" s="49">
        <f t="shared" si="19"/>
        <v>222.45</v>
      </c>
      <c r="J101" s="49"/>
      <c r="K101" s="49">
        <f t="shared" si="20"/>
        <v>12132.550000000001</v>
      </c>
      <c r="L101" s="51">
        <f t="shared" si="27"/>
        <v>10069.589999999997</v>
      </c>
      <c r="M101" s="52">
        <f t="shared" si="32"/>
        <v>12867.449999999995</v>
      </c>
      <c r="N101" s="53">
        <f t="shared" si="33"/>
        <v>22937.039999999994</v>
      </c>
      <c r="O101" s="55"/>
      <c r="P101" s="49">
        <f t="shared" si="28"/>
        <v>13248.340000000009</v>
      </c>
      <c r="Q101" s="49">
        <f t="shared" si="21"/>
        <v>261.11</v>
      </c>
      <c r="R101" s="50">
        <f t="shared" si="22"/>
        <v>51.53</v>
      </c>
      <c r="S101" s="49">
        <f t="shared" si="23"/>
        <v>209.58</v>
      </c>
      <c r="T101" s="49"/>
      <c r="U101" s="49">
        <f t="shared" si="34"/>
        <v>13038.760000000009</v>
      </c>
      <c r="V101" s="51">
        <f t="shared" si="29"/>
        <v>5794.2400000000025</v>
      </c>
      <c r="W101" s="52">
        <f t="shared" si="30"/>
        <v>11961.240000000002</v>
      </c>
      <c r="X101" s="53">
        <f t="shared" si="35"/>
        <v>17755.480000000003</v>
      </c>
      <c r="Y101" s="55"/>
    </row>
    <row r="102" spans="1:25" ht="15" x14ac:dyDescent="0.25">
      <c r="A102" s="55"/>
      <c r="B102" s="48">
        <f t="shared" si="31"/>
        <v>29.083333333333332</v>
      </c>
      <c r="C102" s="39">
        <f t="shared" si="24"/>
        <v>7</v>
      </c>
      <c r="D102" s="39">
        <v>75</v>
      </c>
      <c r="E102" s="57"/>
      <c r="F102" s="49">
        <f t="shared" si="25"/>
        <v>12132.550000000001</v>
      </c>
      <c r="G102" s="49">
        <f t="shared" si="26"/>
        <v>309.95999999999998</v>
      </c>
      <c r="H102" s="50">
        <f t="shared" si="18"/>
        <v>85.94</v>
      </c>
      <c r="I102" s="49">
        <f t="shared" si="19"/>
        <v>224.01999999999998</v>
      </c>
      <c r="J102" s="49"/>
      <c r="K102" s="49">
        <f t="shared" si="20"/>
        <v>11908.53</v>
      </c>
      <c r="L102" s="51">
        <f t="shared" si="27"/>
        <v>10155.529999999997</v>
      </c>
      <c r="M102" s="52">
        <f t="shared" si="32"/>
        <v>13091.469999999996</v>
      </c>
      <c r="N102" s="53">
        <f t="shared" si="33"/>
        <v>23246.999999999993</v>
      </c>
      <c r="O102" s="55"/>
      <c r="P102" s="49">
        <f t="shared" si="28"/>
        <v>13038.760000000009</v>
      </c>
      <c r="Q102" s="49">
        <f t="shared" si="21"/>
        <v>261.11</v>
      </c>
      <c r="R102" s="50">
        <f t="shared" si="22"/>
        <v>50.71</v>
      </c>
      <c r="S102" s="49">
        <f t="shared" si="23"/>
        <v>210.4</v>
      </c>
      <c r="T102" s="49"/>
      <c r="U102" s="49">
        <f t="shared" si="34"/>
        <v>12828.36000000001</v>
      </c>
      <c r="V102" s="51">
        <f t="shared" si="29"/>
        <v>5844.9500000000025</v>
      </c>
      <c r="W102" s="52">
        <f t="shared" si="30"/>
        <v>12171.640000000001</v>
      </c>
      <c r="X102" s="53">
        <f t="shared" si="35"/>
        <v>18016.590000000004</v>
      </c>
      <c r="Y102" s="55"/>
    </row>
    <row r="103" spans="1:25" ht="15" x14ac:dyDescent="0.25">
      <c r="A103" s="55"/>
      <c r="B103" s="48">
        <f t="shared" si="31"/>
        <v>29.083333333333332</v>
      </c>
      <c r="C103" s="39">
        <f t="shared" si="24"/>
        <v>7</v>
      </c>
      <c r="D103" s="39">
        <v>76</v>
      </c>
      <c r="E103" s="57"/>
      <c r="F103" s="49">
        <f t="shared" si="25"/>
        <v>11908.53</v>
      </c>
      <c r="G103" s="49">
        <f t="shared" si="26"/>
        <v>309.95999999999998</v>
      </c>
      <c r="H103" s="50">
        <f t="shared" si="18"/>
        <v>84.35</v>
      </c>
      <c r="I103" s="49">
        <f t="shared" si="19"/>
        <v>225.60999999999999</v>
      </c>
      <c r="J103" s="49"/>
      <c r="K103" s="49">
        <f t="shared" si="20"/>
        <v>11682.92</v>
      </c>
      <c r="L103" s="51">
        <f t="shared" si="27"/>
        <v>10239.879999999997</v>
      </c>
      <c r="M103" s="52">
        <f t="shared" si="32"/>
        <v>13317.079999999996</v>
      </c>
      <c r="N103" s="53">
        <f t="shared" si="33"/>
        <v>23556.959999999992</v>
      </c>
      <c r="O103" s="55"/>
      <c r="P103" s="49">
        <f t="shared" si="28"/>
        <v>12828.36000000001</v>
      </c>
      <c r="Q103" s="49">
        <f t="shared" si="21"/>
        <v>261.11</v>
      </c>
      <c r="R103" s="50">
        <f t="shared" si="22"/>
        <v>49.89</v>
      </c>
      <c r="S103" s="49">
        <f t="shared" si="23"/>
        <v>211.22000000000003</v>
      </c>
      <c r="T103" s="49"/>
      <c r="U103" s="49">
        <f t="shared" si="34"/>
        <v>12617.14000000001</v>
      </c>
      <c r="V103" s="51">
        <f t="shared" si="29"/>
        <v>5894.8400000000029</v>
      </c>
      <c r="W103" s="52">
        <f t="shared" si="30"/>
        <v>12382.86</v>
      </c>
      <c r="X103" s="53">
        <f t="shared" si="35"/>
        <v>18277.700000000004</v>
      </c>
      <c r="Y103" s="55"/>
    </row>
    <row r="104" spans="1:25" ht="15" x14ac:dyDescent="0.25">
      <c r="A104" s="55"/>
      <c r="B104" s="48">
        <f t="shared" si="31"/>
        <v>29.083333333333332</v>
      </c>
      <c r="C104" s="39">
        <f t="shared" si="24"/>
        <v>7</v>
      </c>
      <c r="D104" s="39">
        <v>77</v>
      </c>
      <c r="E104" s="57"/>
      <c r="F104" s="49">
        <f t="shared" si="25"/>
        <v>11682.92</v>
      </c>
      <c r="G104" s="49">
        <f t="shared" si="26"/>
        <v>309.95999999999998</v>
      </c>
      <c r="H104" s="50">
        <f t="shared" si="18"/>
        <v>82.75</v>
      </c>
      <c r="I104" s="49">
        <f t="shared" si="19"/>
        <v>227.20999999999998</v>
      </c>
      <c r="J104" s="49"/>
      <c r="K104" s="49">
        <f t="shared" si="20"/>
        <v>11455.710000000001</v>
      </c>
      <c r="L104" s="51">
        <f t="shared" si="27"/>
        <v>10322.629999999997</v>
      </c>
      <c r="M104" s="52">
        <f t="shared" si="32"/>
        <v>13544.289999999995</v>
      </c>
      <c r="N104" s="53">
        <f t="shared" si="33"/>
        <v>23866.919999999991</v>
      </c>
      <c r="O104" s="55"/>
      <c r="P104" s="49">
        <f t="shared" si="28"/>
        <v>12617.14000000001</v>
      </c>
      <c r="Q104" s="49">
        <f t="shared" si="21"/>
        <v>261.11</v>
      </c>
      <c r="R104" s="50">
        <f t="shared" si="22"/>
        <v>49.07</v>
      </c>
      <c r="S104" s="49">
        <f t="shared" si="23"/>
        <v>212.04000000000002</v>
      </c>
      <c r="T104" s="49"/>
      <c r="U104" s="49">
        <f t="shared" si="34"/>
        <v>12405.100000000009</v>
      </c>
      <c r="V104" s="51">
        <f t="shared" si="29"/>
        <v>5943.9100000000026</v>
      </c>
      <c r="W104" s="52">
        <f t="shared" si="30"/>
        <v>12594.900000000001</v>
      </c>
      <c r="X104" s="53">
        <f t="shared" si="35"/>
        <v>18538.810000000005</v>
      </c>
      <c r="Y104" s="55"/>
    </row>
    <row r="105" spans="1:25" ht="15" x14ac:dyDescent="0.25">
      <c r="A105" s="55"/>
      <c r="B105" s="48">
        <f t="shared" si="31"/>
        <v>29.083333333333332</v>
      </c>
      <c r="C105" s="39">
        <f t="shared" si="24"/>
        <v>7</v>
      </c>
      <c r="D105" s="39">
        <v>78</v>
      </c>
      <c r="E105" s="57"/>
      <c r="F105" s="49">
        <f t="shared" si="25"/>
        <v>11455.710000000001</v>
      </c>
      <c r="G105" s="49">
        <f t="shared" si="26"/>
        <v>309.95999999999998</v>
      </c>
      <c r="H105" s="50">
        <f t="shared" si="18"/>
        <v>81.14</v>
      </c>
      <c r="I105" s="49">
        <f t="shared" si="19"/>
        <v>228.82</v>
      </c>
      <c r="J105" s="49"/>
      <c r="K105" s="49">
        <f t="shared" si="20"/>
        <v>11226.890000000001</v>
      </c>
      <c r="L105" s="51">
        <f t="shared" si="27"/>
        <v>10403.769999999997</v>
      </c>
      <c r="M105" s="52">
        <f t="shared" si="32"/>
        <v>13773.109999999995</v>
      </c>
      <c r="N105" s="53">
        <f t="shared" si="33"/>
        <v>24176.87999999999</v>
      </c>
      <c r="O105" s="55"/>
      <c r="P105" s="49">
        <f t="shared" si="28"/>
        <v>12405.100000000009</v>
      </c>
      <c r="Q105" s="49">
        <f t="shared" si="21"/>
        <v>261.11</v>
      </c>
      <c r="R105" s="50">
        <f t="shared" si="22"/>
        <v>48.25</v>
      </c>
      <c r="S105" s="49">
        <f t="shared" si="23"/>
        <v>212.86</v>
      </c>
      <c r="T105" s="49"/>
      <c r="U105" s="49">
        <f t="shared" si="34"/>
        <v>12192.240000000009</v>
      </c>
      <c r="V105" s="51">
        <f t="shared" si="29"/>
        <v>5992.1600000000026</v>
      </c>
      <c r="W105" s="52">
        <f t="shared" si="30"/>
        <v>12807.760000000002</v>
      </c>
      <c r="X105" s="53">
        <f t="shared" si="35"/>
        <v>18799.920000000006</v>
      </c>
      <c r="Y105" s="55"/>
    </row>
    <row r="106" spans="1:25" ht="15" x14ac:dyDescent="0.25">
      <c r="A106" s="55"/>
      <c r="B106" s="48">
        <f t="shared" si="31"/>
        <v>29.083333333333332</v>
      </c>
      <c r="C106" s="39">
        <f t="shared" si="24"/>
        <v>7</v>
      </c>
      <c r="D106" s="39">
        <v>79</v>
      </c>
      <c r="E106" s="57"/>
      <c r="F106" s="49">
        <f t="shared" si="25"/>
        <v>11226.890000000001</v>
      </c>
      <c r="G106" s="49">
        <f t="shared" si="26"/>
        <v>309.95999999999998</v>
      </c>
      <c r="H106" s="50">
        <f t="shared" si="18"/>
        <v>79.52</v>
      </c>
      <c r="I106" s="49">
        <f t="shared" si="19"/>
        <v>230.44</v>
      </c>
      <c r="J106" s="49"/>
      <c r="K106" s="49">
        <f t="shared" si="20"/>
        <v>10996.45</v>
      </c>
      <c r="L106" s="51">
        <f t="shared" si="27"/>
        <v>10483.289999999997</v>
      </c>
      <c r="M106" s="52">
        <f t="shared" si="32"/>
        <v>14003.549999999996</v>
      </c>
      <c r="N106" s="53">
        <f t="shared" si="33"/>
        <v>24486.839999999993</v>
      </c>
      <c r="O106" s="55"/>
      <c r="P106" s="49">
        <f t="shared" si="28"/>
        <v>12192.240000000009</v>
      </c>
      <c r="Q106" s="49">
        <f t="shared" si="21"/>
        <v>261.11</v>
      </c>
      <c r="R106" s="50">
        <f t="shared" si="22"/>
        <v>47.42</v>
      </c>
      <c r="S106" s="49">
        <f t="shared" si="23"/>
        <v>213.69</v>
      </c>
      <c r="T106" s="49"/>
      <c r="U106" s="49">
        <f t="shared" si="34"/>
        <v>11978.550000000008</v>
      </c>
      <c r="V106" s="51">
        <f t="shared" si="29"/>
        <v>6039.5800000000027</v>
      </c>
      <c r="W106" s="52">
        <f t="shared" si="30"/>
        <v>13021.450000000003</v>
      </c>
      <c r="X106" s="53">
        <f t="shared" si="35"/>
        <v>19061.030000000006</v>
      </c>
      <c r="Y106" s="55"/>
    </row>
    <row r="107" spans="1:25" ht="15" x14ac:dyDescent="0.25">
      <c r="A107" s="55"/>
      <c r="B107" s="48">
        <f t="shared" si="31"/>
        <v>29.083333333333332</v>
      </c>
      <c r="C107" s="39">
        <f t="shared" si="24"/>
        <v>7</v>
      </c>
      <c r="D107" s="39">
        <v>80</v>
      </c>
      <c r="E107" s="57"/>
      <c r="F107" s="49">
        <f t="shared" si="25"/>
        <v>10996.45</v>
      </c>
      <c r="G107" s="49">
        <f t="shared" si="26"/>
        <v>309.95999999999998</v>
      </c>
      <c r="H107" s="50">
        <f t="shared" si="18"/>
        <v>77.89</v>
      </c>
      <c r="I107" s="49">
        <f t="shared" si="19"/>
        <v>232.07</v>
      </c>
      <c r="J107" s="49"/>
      <c r="K107" s="49">
        <f t="shared" si="20"/>
        <v>10764.380000000001</v>
      </c>
      <c r="L107" s="51">
        <f t="shared" si="27"/>
        <v>10561.179999999997</v>
      </c>
      <c r="M107" s="52">
        <f t="shared" si="32"/>
        <v>14235.619999999995</v>
      </c>
      <c r="N107" s="53">
        <f t="shared" si="33"/>
        <v>24796.799999999992</v>
      </c>
      <c r="O107" s="55"/>
      <c r="P107" s="49">
        <f t="shared" si="28"/>
        <v>11978.550000000008</v>
      </c>
      <c r="Q107" s="49">
        <f t="shared" si="21"/>
        <v>261.11</v>
      </c>
      <c r="R107" s="50">
        <f t="shared" si="22"/>
        <v>46.59</v>
      </c>
      <c r="S107" s="49">
        <f t="shared" si="23"/>
        <v>214.52</v>
      </c>
      <c r="T107" s="49"/>
      <c r="U107" s="49">
        <f t="shared" si="34"/>
        <v>11764.030000000008</v>
      </c>
      <c r="V107" s="51">
        <f t="shared" si="29"/>
        <v>6086.1700000000028</v>
      </c>
      <c r="W107" s="52">
        <f t="shared" si="30"/>
        <v>13235.970000000003</v>
      </c>
      <c r="X107" s="53">
        <f t="shared" si="35"/>
        <v>19322.140000000007</v>
      </c>
      <c r="Y107" s="55"/>
    </row>
    <row r="108" spans="1:25" ht="15" x14ac:dyDescent="0.25">
      <c r="A108" s="55"/>
      <c r="B108" s="48">
        <f t="shared" si="31"/>
        <v>29.083333333333332</v>
      </c>
      <c r="C108" s="39">
        <f t="shared" si="24"/>
        <v>7</v>
      </c>
      <c r="D108" s="39">
        <v>81</v>
      </c>
      <c r="E108" s="57"/>
      <c r="F108" s="49">
        <f t="shared" si="25"/>
        <v>10764.380000000001</v>
      </c>
      <c r="G108" s="49">
        <f t="shared" si="26"/>
        <v>309.95999999999998</v>
      </c>
      <c r="H108" s="50">
        <f t="shared" si="18"/>
        <v>76.25</v>
      </c>
      <c r="I108" s="49">
        <f t="shared" si="19"/>
        <v>233.70999999999998</v>
      </c>
      <c r="J108" s="49"/>
      <c r="K108" s="49">
        <f t="shared" si="20"/>
        <v>10530.670000000002</v>
      </c>
      <c r="L108" s="51">
        <f t="shared" si="27"/>
        <v>10637.429999999997</v>
      </c>
      <c r="M108" s="52">
        <f t="shared" si="32"/>
        <v>14469.329999999994</v>
      </c>
      <c r="N108" s="53">
        <f t="shared" si="33"/>
        <v>25106.759999999991</v>
      </c>
      <c r="O108" s="55"/>
      <c r="P108" s="49">
        <f t="shared" si="28"/>
        <v>11764.030000000008</v>
      </c>
      <c r="Q108" s="49">
        <f t="shared" si="21"/>
        <v>261.11</v>
      </c>
      <c r="R108" s="50">
        <f t="shared" si="22"/>
        <v>45.75</v>
      </c>
      <c r="S108" s="49">
        <f t="shared" si="23"/>
        <v>215.36</v>
      </c>
      <c r="T108" s="49"/>
      <c r="U108" s="49">
        <f t="shared" si="34"/>
        <v>11548.670000000007</v>
      </c>
      <c r="V108" s="51">
        <f t="shared" si="29"/>
        <v>6131.9200000000028</v>
      </c>
      <c r="W108" s="52">
        <f t="shared" si="30"/>
        <v>13451.330000000004</v>
      </c>
      <c r="X108" s="53">
        <f t="shared" si="35"/>
        <v>19583.250000000007</v>
      </c>
      <c r="Y108" s="55"/>
    </row>
    <row r="109" spans="1:25" ht="15" x14ac:dyDescent="0.25">
      <c r="A109" s="55"/>
      <c r="B109" s="48">
        <f t="shared" si="31"/>
        <v>29.083333333333332</v>
      </c>
      <c r="C109" s="39">
        <f t="shared" si="24"/>
        <v>7</v>
      </c>
      <c r="D109" s="39">
        <v>82</v>
      </c>
      <c r="E109" s="57"/>
      <c r="F109" s="49">
        <f t="shared" si="25"/>
        <v>10530.670000000002</v>
      </c>
      <c r="G109" s="49">
        <f t="shared" si="26"/>
        <v>309.95999999999998</v>
      </c>
      <c r="H109" s="50">
        <f t="shared" si="18"/>
        <v>74.59</v>
      </c>
      <c r="I109" s="49">
        <f t="shared" si="19"/>
        <v>235.36999999999998</v>
      </c>
      <c r="J109" s="49"/>
      <c r="K109" s="49">
        <f t="shared" si="20"/>
        <v>10295.300000000001</v>
      </c>
      <c r="L109" s="51">
        <f t="shared" si="27"/>
        <v>10712.019999999997</v>
      </c>
      <c r="M109" s="52">
        <f t="shared" si="32"/>
        <v>14704.699999999995</v>
      </c>
      <c r="N109" s="53">
        <f t="shared" si="33"/>
        <v>25416.719999999994</v>
      </c>
      <c r="O109" s="55"/>
      <c r="P109" s="49">
        <f t="shared" si="28"/>
        <v>11548.670000000007</v>
      </c>
      <c r="Q109" s="49">
        <f t="shared" si="21"/>
        <v>261.11</v>
      </c>
      <c r="R109" s="50">
        <f t="shared" si="22"/>
        <v>44.91</v>
      </c>
      <c r="S109" s="49">
        <f t="shared" si="23"/>
        <v>216.20000000000002</v>
      </c>
      <c r="T109" s="49"/>
      <c r="U109" s="49">
        <f t="shared" si="34"/>
        <v>11332.470000000007</v>
      </c>
      <c r="V109" s="51">
        <f t="shared" si="29"/>
        <v>6176.8300000000027</v>
      </c>
      <c r="W109" s="52">
        <f t="shared" si="30"/>
        <v>13667.530000000004</v>
      </c>
      <c r="X109" s="53">
        <f t="shared" si="35"/>
        <v>19844.360000000008</v>
      </c>
      <c r="Y109" s="55"/>
    </row>
    <row r="110" spans="1:25" ht="15" x14ac:dyDescent="0.25">
      <c r="A110" s="55"/>
      <c r="B110" s="48">
        <f t="shared" si="31"/>
        <v>29.083333333333332</v>
      </c>
      <c r="C110" s="39">
        <f t="shared" si="24"/>
        <v>7</v>
      </c>
      <c r="D110" s="39">
        <v>83</v>
      </c>
      <c r="E110" s="57"/>
      <c r="F110" s="49">
        <f t="shared" si="25"/>
        <v>10295.300000000001</v>
      </c>
      <c r="G110" s="49">
        <f t="shared" si="26"/>
        <v>309.95999999999998</v>
      </c>
      <c r="H110" s="50">
        <f t="shared" si="18"/>
        <v>72.930000000000007</v>
      </c>
      <c r="I110" s="49">
        <f t="shared" si="19"/>
        <v>237.02999999999997</v>
      </c>
      <c r="J110" s="49"/>
      <c r="K110" s="49">
        <f t="shared" si="20"/>
        <v>10058.27</v>
      </c>
      <c r="L110" s="51">
        <f t="shared" si="27"/>
        <v>10784.949999999997</v>
      </c>
      <c r="M110" s="52">
        <f t="shared" si="32"/>
        <v>14941.729999999996</v>
      </c>
      <c r="N110" s="53">
        <f t="shared" si="33"/>
        <v>25726.679999999993</v>
      </c>
      <c r="O110" s="55"/>
      <c r="P110" s="49">
        <f t="shared" si="28"/>
        <v>11332.470000000007</v>
      </c>
      <c r="Q110" s="49">
        <f t="shared" si="21"/>
        <v>261.11</v>
      </c>
      <c r="R110" s="50">
        <f t="shared" si="22"/>
        <v>44.07</v>
      </c>
      <c r="S110" s="49">
        <f t="shared" si="23"/>
        <v>217.04000000000002</v>
      </c>
      <c r="T110" s="49"/>
      <c r="U110" s="49">
        <f t="shared" si="34"/>
        <v>11115.430000000006</v>
      </c>
      <c r="V110" s="51">
        <f t="shared" si="29"/>
        <v>6220.9000000000024</v>
      </c>
      <c r="W110" s="52">
        <f t="shared" si="30"/>
        <v>13884.570000000005</v>
      </c>
      <c r="X110" s="53">
        <f t="shared" si="35"/>
        <v>20105.470000000008</v>
      </c>
      <c r="Y110" s="55"/>
    </row>
    <row r="111" spans="1:25" ht="15" x14ac:dyDescent="0.25">
      <c r="A111" s="55"/>
      <c r="B111" s="48">
        <f t="shared" si="31"/>
        <v>29.083333333333332</v>
      </c>
      <c r="C111" s="39">
        <f t="shared" si="24"/>
        <v>7</v>
      </c>
      <c r="D111" s="39">
        <v>84</v>
      </c>
      <c r="E111" s="57"/>
      <c r="F111" s="49">
        <f t="shared" si="25"/>
        <v>10058.27</v>
      </c>
      <c r="G111" s="49">
        <f t="shared" si="26"/>
        <v>309.95999999999998</v>
      </c>
      <c r="H111" s="50">
        <f t="shared" si="18"/>
        <v>71.25</v>
      </c>
      <c r="I111" s="49">
        <f t="shared" si="19"/>
        <v>238.70999999999998</v>
      </c>
      <c r="J111" s="49"/>
      <c r="K111" s="49">
        <f t="shared" si="20"/>
        <v>9819.5600000000013</v>
      </c>
      <c r="L111" s="51">
        <f t="shared" si="27"/>
        <v>10856.199999999997</v>
      </c>
      <c r="M111" s="52">
        <f t="shared" si="32"/>
        <v>15180.439999999995</v>
      </c>
      <c r="N111" s="53">
        <f t="shared" si="33"/>
        <v>26036.639999999992</v>
      </c>
      <c r="O111" s="55"/>
      <c r="P111" s="49">
        <f t="shared" si="28"/>
        <v>11115.430000000006</v>
      </c>
      <c r="Q111" s="49">
        <f t="shared" si="21"/>
        <v>261.11</v>
      </c>
      <c r="R111" s="50">
        <f t="shared" si="22"/>
        <v>43.23</v>
      </c>
      <c r="S111" s="49">
        <f t="shared" si="23"/>
        <v>217.88000000000002</v>
      </c>
      <c r="T111" s="49"/>
      <c r="U111" s="49">
        <f t="shared" si="34"/>
        <v>10897.550000000007</v>
      </c>
      <c r="V111" s="51">
        <f t="shared" si="29"/>
        <v>6264.1300000000019</v>
      </c>
      <c r="W111" s="52">
        <f t="shared" si="30"/>
        <v>14102.450000000004</v>
      </c>
      <c r="X111" s="53">
        <f t="shared" si="35"/>
        <v>20366.580000000005</v>
      </c>
      <c r="Y111" s="55"/>
    </row>
    <row r="112" spans="1:25" ht="15" x14ac:dyDescent="0.25">
      <c r="A112" s="55"/>
      <c r="B112" s="48">
        <f t="shared" si="31"/>
        <v>30.083333333333332</v>
      </c>
      <c r="C112" s="39">
        <f t="shared" si="24"/>
        <v>8</v>
      </c>
      <c r="D112" s="39">
        <v>85</v>
      </c>
      <c r="E112" s="57"/>
      <c r="F112" s="49">
        <f t="shared" si="25"/>
        <v>9819.5600000000013</v>
      </c>
      <c r="G112" s="49">
        <f t="shared" si="26"/>
        <v>309.95999999999998</v>
      </c>
      <c r="H112" s="50">
        <f t="shared" si="18"/>
        <v>69.56</v>
      </c>
      <c r="I112" s="49">
        <f t="shared" si="19"/>
        <v>240.39999999999998</v>
      </c>
      <c r="J112" s="49"/>
      <c r="K112" s="49">
        <f t="shared" si="20"/>
        <v>9579.1600000000017</v>
      </c>
      <c r="L112" s="51">
        <f t="shared" si="27"/>
        <v>10925.759999999997</v>
      </c>
      <c r="M112" s="52">
        <f t="shared" si="32"/>
        <v>15420.839999999995</v>
      </c>
      <c r="N112" s="53">
        <f t="shared" si="33"/>
        <v>26346.599999999991</v>
      </c>
      <c r="O112" s="55"/>
      <c r="P112" s="49">
        <f t="shared" si="28"/>
        <v>10897.550000000007</v>
      </c>
      <c r="Q112" s="49">
        <f t="shared" si="21"/>
        <v>261.11</v>
      </c>
      <c r="R112" s="50">
        <f t="shared" si="22"/>
        <v>42.38</v>
      </c>
      <c r="S112" s="49">
        <f t="shared" si="23"/>
        <v>218.73000000000002</v>
      </c>
      <c r="T112" s="49"/>
      <c r="U112" s="49">
        <f t="shared" si="34"/>
        <v>10678.820000000007</v>
      </c>
      <c r="V112" s="51">
        <f t="shared" si="29"/>
        <v>6306.510000000002</v>
      </c>
      <c r="W112" s="52">
        <f t="shared" si="30"/>
        <v>14321.180000000004</v>
      </c>
      <c r="X112" s="53">
        <f t="shared" si="35"/>
        <v>20627.690000000006</v>
      </c>
      <c r="Y112" s="55"/>
    </row>
    <row r="113" spans="1:25" ht="15" x14ac:dyDescent="0.25">
      <c r="A113" s="55"/>
      <c r="B113" s="48">
        <f t="shared" si="31"/>
        <v>30.083333333333332</v>
      </c>
      <c r="C113" s="39">
        <f t="shared" si="24"/>
        <v>8</v>
      </c>
      <c r="D113" s="39">
        <v>86</v>
      </c>
      <c r="E113" s="57"/>
      <c r="F113" s="49">
        <f t="shared" si="25"/>
        <v>9579.1600000000017</v>
      </c>
      <c r="G113" s="49">
        <f t="shared" si="26"/>
        <v>309.95999999999998</v>
      </c>
      <c r="H113" s="50">
        <f t="shared" si="18"/>
        <v>67.849999999999994</v>
      </c>
      <c r="I113" s="49">
        <f t="shared" si="19"/>
        <v>242.10999999999999</v>
      </c>
      <c r="J113" s="49"/>
      <c r="K113" s="49">
        <f t="shared" si="20"/>
        <v>9337.0500000000011</v>
      </c>
      <c r="L113" s="51">
        <f t="shared" si="27"/>
        <v>10993.609999999997</v>
      </c>
      <c r="M113" s="52">
        <f t="shared" si="32"/>
        <v>15662.949999999995</v>
      </c>
      <c r="N113" s="53">
        <f t="shared" si="33"/>
        <v>26656.55999999999</v>
      </c>
      <c r="O113" s="55"/>
      <c r="P113" s="49">
        <f t="shared" si="28"/>
        <v>10678.820000000007</v>
      </c>
      <c r="Q113" s="49">
        <f t="shared" si="21"/>
        <v>261.11</v>
      </c>
      <c r="R113" s="50">
        <f t="shared" si="22"/>
        <v>41.53</v>
      </c>
      <c r="S113" s="49">
        <f t="shared" si="23"/>
        <v>219.58</v>
      </c>
      <c r="T113" s="49"/>
      <c r="U113" s="49">
        <f t="shared" si="34"/>
        <v>10459.240000000007</v>
      </c>
      <c r="V113" s="51">
        <f t="shared" si="29"/>
        <v>6348.0400000000018</v>
      </c>
      <c r="W113" s="52">
        <f t="shared" si="30"/>
        <v>14540.760000000004</v>
      </c>
      <c r="X113" s="53">
        <f t="shared" si="35"/>
        <v>20888.800000000007</v>
      </c>
      <c r="Y113" s="55"/>
    </row>
    <row r="114" spans="1:25" ht="15" x14ac:dyDescent="0.25">
      <c r="A114" s="55"/>
      <c r="B114" s="48">
        <f t="shared" si="31"/>
        <v>30.083333333333332</v>
      </c>
      <c r="C114" s="39">
        <f t="shared" si="24"/>
        <v>8</v>
      </c>
      <c r="D114" s="39">
        <v>87</v>
      </c>
      <c r="E114" s="57"/>
      <c r="F114" s="49">
        <f t="shared" si="25"/>
        <v>9337.0500000000011</v>
      </c>
      <c r="G114" s="49">
        <f t="shared" si="26"/>
        <v>309.95999999999998</v>
      </c>
      <c r="H114" s="50">
        <f t="shared" si="18"/>
        <v>66.14</v>
      </c>
      <c r="I114" s="49">
        <f t="shared" si="19"/>
        <v>243.82</v>
      </c>
      <c r="J114" s="49"/>
      <c r="K114" s="49">
        <f t="shared" si="20"/>
        <v>9093.2300000000014</v>
      </c>
      <c r="L114" s="51">
        <f t="shared" si="27"/>
        <v>11059.749999999996</v>
      </c>
      <c r="M114" s="52">
        <f t="shared" si="32"/>
        <v>15906.769999999995</v>
      </c>
      <c r="N114" s="53">
        <f t="shared" si="33"/>
        <v>26966.51999999999</v>
      </c>
      <c r="O114" s="55"/>
      <c r="P114" s="49">
        <f t="shared" si="28"/>
        <v>10459.240000000007</v>
      </c>
      <c r="Q114" s="49">
        <f t="shared" si="21"/>
        <v>261.11</v>
      </c>
      <c r="R114" s="50">
        <f t="shared" si="22"/>
        <v>40.68</v>
      </c>
      <c r="S114" s="49">
        <f t="shared" si="23"/>
        <v>220.43</v>
      </c>
      <c r="T114" s="49"/>
      <c r="U114" s="49">
        <f t="shared" si="34"/>
        <v>10238.810000000007</v>
      </c>
      <c r="V114" s="51">
        <f t="shared" si="29"/>
        <v>6388.7200000000021</v>
      </c>
      <c r="W114" s="52">
        <f t="shared" si="30"/>
        <v>14761.190000000004</v>
      </c>
      <c r="X114" s="53">
        <f t="shared" si="35"/>
        <v>21149.910000000007</v>
      </c>
      <c r="Y114" s="55"/>
    </row>
    <row r="115" spans="1:25" ht="15" x14ac:dyDescent="0.25">
      <c r="A115" s="55"/>
      <c r="B115" s="48">
        <f t="shared" si="31"/>
        <v>30.083333333333332</v>
      </c>
      <c r="C115" s="39">
        <f t="shared" si="24"/>
        <v>8</v>
      </c>
      <c r="D115" s="39">
        <v>88</v>
      </c>
      <c r="E115" s="57"/>
      <c r="F115" s="49">
        <f t="shared" si="25"/>
        <v>9093.2300000000014</v>
      </c>
      <c r="G115" s="49">
        <f t="shared" si="26"/>
        <v>309.95999999999998</v>
      </c>
      <c r="H115" s="50">
        <f t="shared" si="18"/>
        <v>64.41</v>
      </c>
      <c r="I115" s="49">
        <f t="shared" si="19"/>
        <v>245.54999999999998</v>
      </c>
      <c r="J115" s="49"/>
      <c r="K115" s="49">
        <f t="shared" si="20"/>
        <v>8847.6800000000021</v>
      </c>
      <c r="L115" s="51">
        <f t="shared" si="27"/>
        <v>11124.159999999996</v>
      </c>
      <c r="M115" s="52">
        <f t="shared" si="32"/>
        <v>16152.319999999994</v>
      </c>
      <c r="N115" s="53">
        <f t="shared" si="33"/>
        <v>27276.479999999989</v>
      </c>
      <c r="O115" s="55"/>
      <c r="P115" s="49">
        <f t="shared" si="28"/>
        <v>10238.810000000007</v>
      </c>
      <c r="Q115" s="49">
        <f t="shared" si="21"/>
        <v>261.11</v>
      </c>
      <c r="R115" s="50">
        <f t="shared" si="22"/>
        <v>39.82</v>
      </c>
      <c r="S115" s="49">
        <f t="shared" si="23"/>
        <v>221.29000000000002</v>
      </c>
      <c r="T115" s="49"/>
      <c r="U115" s="49">
        <f t="shared" si="34"/>
        <v>10017.520000000006</v>
      </c>
      <c r="V115" s="51">
        <f t="shared" si="29"/>
        <v>6428.5400000000018</v>
      </c>
      <c r="W115" s="52">
        <f t="shared" si="30"/>
        <v>14982.480000000005</v>
      </c>
      <c r="X115" s="53">
        <f t="shared" si="35"/>
        <v>21411.020000000008</v>
      </c>
      <c r="Y115" s="55"/>
    </row>
    <row r="116" spans="1:25" ht="15" x14ac:dyDescent="0.25">
      <c r="A116" s="55"/>
      <c r="B116" s="48">
        <f t="shared" si="31"/>
        <v>30.083333333333332</v>
      </c>
      <c r="C116" s="39">
        <f t="shared" si="24"/>
        <v>8</v>
      </c>
      <c r="D116" s="39">
        <v>89</v>
      </c>
      <c r="E116" s="57"/>
      <c r="F116" s="49">
        <f t="shared" si="25"/>
        <v>8847.6800000000021</v>
      </c>
      <c r="G116" s="49">
        <f t="shared" si="26"/>
        <v>309.95999999999998</v>
      </c>
      <c r="H116" s="50">
        <f t="shared" si="18"/>
        <v>62.67</v>
      </c>
      <c r="I116" s="49">
        <f t="shared" si="19"/>
        <v>247.28999999999996</v>
      </c>
      <c r="J116" s="49"/>
      <c r="K116" s="49">
        <f t="shared" si="20"/>
        <v>8600.3900000000031</v>
      </c>
      <c r="L116" s="51">
        <f t="shared" si="27"/>
        <v>11186.829999999996</v>
      </c>
      <c r="M116" s="52">
        <f t="shared" si="32"/>
        <v>16399.609999999993</v>
      </c>
      <c r="N116" s="53">
        <f t="shared" si="33"/>
        <v>27586.439999999988</v>
      </c>
      <c r="O116" s="55"/>
      <c r="P116" s="49">
        <f t="shared" si="28"/>
        <v>10017.520000000006</v>
      </c>
      <c r="Q116" s="49">
        <f t="shared" si="21"/>
        <v>261.11</v>
      </c>
      <c r="R116" s="50">
        <f t="shared" si="22"/>
        <v>38.96</v>
      </c>
      <c r="S116" s="49">
        <f t="shared" si="23"/>
        <v>222.15</v>
      </c>
      <c r="T116" s="49"/>
      <c r="U116" s="49">
        <f t="shared" si="34"/>
        <v>9795.3700000000063</v>
      </c>
      <c r="V116" s="51">
        <f t="shared" si="29"/>
        <v>6467.5000000000018</v>
      </c>
      <c r="W116" s="52">
        <f t="shared" si="30"/>
        <v>15204.630000000005</v>
      </c>
      <c r="X116" s="53">
        <f t="shared" si="35"/>
        <v>21672.130000000005</v>
      </c>
      <c r="Y116" s="55"/>
    </row>
    <row r="117" spans="1:25" ht="15" x14ac:dyDescent="0.25">
      <c r="A117" s="55"/>
      <c r="B117" s="48">
        <f t="shared" si="31"/>
        <v>30.083333333333332</v>
      </c>
      <c r="C117" s="39">
        <f t="shared" si="24"/>
        <v>8</v>
      </c>
      <c r="D117" s="39">
        <v>90</v>
      </c>
      <c r="E117" s="57"/>
      <c r="F117" s="49">
        <f t="shared" si="25"/>
        <v>8600.3900000000031</v>
      </c>
      <c r="G117" s="49">
        <f t="shared" si="26"/>
        <v>309.95999999999998</v>
      </c>
      <c r="H117" s="50">
        <f t="shared" si="18"/>
        <v>60.92</v>
      </c>
      <c r="I117" s="49">
        <f t="shared" si="19"/>
        <v>249.03999999999996</v>
      </c>
      <c r="J117" s="49"/>
      <c r="K117" s="49">
        <f t="shared" si="20"/>
        <v>8351.3500000000022</v>
      </c>
      <c r="L117" s="51">
        <f t="shared" si="27"/>
        <v>11247.749999999996</v>
      </c>
      <c r="M117" s="52">
        <f t="shared" si="32"/>
        <v>16648.649999999994</v>
      </c>
      <c r="N117" s="53">
        <f t="shared" si="33"/>
        <v>27896.399999999991</v>
      </c>
      <c r="O117" s="55"/>
      <c r="P117" s="49">
        <f t="shared" si="28"/>
        <v>9795.3700000000063</v>
      </c>
      <c r="Q117" s="49">
        <f t="shared" si="21"/>
        <v>261.11</v>
      </c>
      <c r="R117" s="50">
        <f t="shared" si="22"/>
        <v>38.1</v>
      </c>
      <c r="S117" s="49">
        <f t="shared" si="23"/>
        <v>223.01000000000002</v>
      </c>
      <c r="T117" s="49"/>
      <c r="U117" s="49">
        <f t="shared" si="34"/>
        <v>9572.360000000006</v>
      </c>
      <c r="V117" s="51">
        <f t="shared" si="29"/>
        <v>6505.6000000000022</v>
      </c>
      <c r="W117" s="52">
        <f t="shared" si="30"/>
        <v>15427.640000000005</v>
      </c>
      <c r="X117" s="53">
        <f t="shared" si="35"/>
        <v>21933.240000000005</v>
      </c>
      <c r="Y117" s="55"/>
    </row>
    <row r="118" spans="1:25" ht="15" x14ac:dyDescent="0.25">
      <c r="A118" s="55"/>
      <c r="B118" s="48">
        <f t="shared" si="31"/>
        <v>30.083333333333332</v>
      </c>
      <c r="C118" s="39">
        <f t="shared" si="24"/>
        <v>8</v>
      </c>
      <c r="D118" s="39">
        <v>91</v>
      </c>
      <c r="E118" s="57"/>
      <c r="F118" s="49">
        <f t="shared" si="25"/>
        <v>8351.3500000000022</v>
      </c>
      <c r="G118" s="49">
        <f t="shared" si="26"/>
        <v>309.95999999999998</v>
      </c>
      <c r="H118" s="50">
        <f t="shared" si="18"/>
        <v>59.16</v>
      </c>
      <c r="I118" s="49">
        <f t="shared" si="19"/>
        <v>250.79999999999998</v>
      </c>
      <c r="J118" s="49"/>
      <c r="K118" s="49">
        <f t="shared" si="20"/>
        <v>8100.550000000002</v>
      </c>
      <c r="L118" s="51">
        <f t="shared" si="27"/>
        <v>11306.909999999996</v>
      </c>
      <c r="M118" s="52">
        <f t="shared" si="32"/>
        <v>16899.449999999993</v>
      </c>
      <c r="N118" s="53">
        <f t="shared" si="33"/>
        <v>28206.35999999999</v>
      </c>
      <c r="O118" s="55"/>
      <c r="P118" s="49">
        <f t="shared" si="28"/>
        <v>9572.360000000006</v>
      </c>
      <c r="Q118" s="49">
        <f t="shared" si="21"/>
        <v>261.11</v>
      </c>
      <c r="R118" s="50">
        <f t="shared" si="22"/>
        <v>37.229999999999997</v>
      </c>
      <c r="S118" s="49">
        <f t="shared" si="23"/>
        <v>223.88000000000002</v>
      </c>
      <c r="T118" s="49"/>
      <c r="U118" s="49">
        <f t="shared" si="34"/>
        <v>9348.4800000000068</v>
      </c>
      <c r="V118" s="51">
        <f t="shared" si="29"/>
        <v>6542.8300000000017</v>
      </c>
      <c r="W118" s="52">
        <f t="shared" si="30"/>
        <v>15651.520000000004</v>
      </c>
      <c r="X118" s="53">
        <f t="shared" si="35"/>
        <v>22194.350000000006</v>
      </c>
      <c r="Y118" s="55"/>
    </row>
    <row r="119" spans="1:25" ht="15" x14ac:dyDescent="0.25">
      <c r="A119" s="55"/>
      <c r="B119" s="48">
        <f t="shared" si="31"/>
        <v>30.083333333333332</v>
      </c>
      <c r="C119" s="39">
        <f t="shared" si="24"/>
        <v>8</v>
      </c>
      <c r="D119" s="39">
        <v>92</v>
      </c>
      <c r="E119" s="57"/>
      <c r="F119" s="49">
        <f t="shared" si="25"/>
        <v>8100.550000000002</v>
      </c>
      <c r="G119" s="49">
        <f t="shared" si="26"/>
        <v>309.95999999999998</v>
      </c>
      <c r="H119" s="50">
        <f t="shared" si="18"/>
        <v>57.38</v>
      </c>
      <c r="I119" s="49">
        <f t="shared" si="19"/>
        <v>252.57999999999998</v>
      </c>
      <c r="J119" s="49"/>
      <c r="K119" s="49">
        <f t="shared" si="20"/>
        <v>7847.9700000000021</v>
      </c>
      <c r="L119" s="51">
        <f t="shared" si="27"/>
        <v>11364.289999999995</v>
      </c>
      <c r="M119" s="52">
        <f t="shared" si="32"/>
        <v>17152.029999999995</v>
      </c>
      <c r="N119" s="53">
        <f t="shared" si="33"/>
        <v>28516.319999999992</v>
      </c>
      <c r="O119" s="55"/>
      <c r="P119" s="49">
        <f t="shared" si="28"/>
        <v>9348.4800000000068</v>
      </c>
      <c r="Q119" s="49">
        <f t="shared" si="21"/>
        <v>261.11</v>
      </c>
      <c r="R119" s="50">
        <f t="shared" si="22"/>
        <v>36.36</v>
      </c>
      <c r="S119" s="49">
        <f t="shared" si="23"/>
        <v>224.75</v>
      </c>
      <c r="T119" s="49"/>
      <c r="U119" s="49">
        <f t="shared" si="34"/>
        <v>9123.7300000000068</v>
      </c>
      <c r="V119" s="51">
        <f t="shared" si="29"/>
        <v>6579.1900000000014</v>
      </c>
      <c r="W119" s="52">
        <f t="shared" si="30"/>
        <v>15876.270000000004</v>
      </c>
      <c r="X119" s="53">
        <f t="shared" si="35"/>
        <v>22455.460000000006</v>
      </c>
      <c r="Y119" s="55"/>
    </row>
    <row r="120" spans="1:25" ht="15" x14ac:dyDescent="0.25">
      <c r="A120" s="55"/>
      <c r="B120" s="48">
        <f t="shared" si="31"/>
        <v>30.083333333333332</v>
      </c>
      <c r="C120" s="39">
        <f t="shared" si="24"/>
        <v>8</v>
      </c>
      <c r="D120" s="39">
        <v>93</v>
      </c>
      <c r="E120" s="57"/>
      <c r="F120" s="49">
        <f t="shared" si="25"/>
        <v>7847.9700000000021</v>
      </c>
      <c r="G120" s="49">
        <f t="shared" si="26"/>
        <v>309.95999999999998</v>
      </c>
      <c r="H120" s="50">
        <f t="shared" si="18"/>
        <v>55.59</v>
      </c>
      <c r="I120" s="49">
        <f t="shared" si="19"/>
        <v>254.36999999999998</v>
      </c>
      <c r="J120" s="49"/>
      <c r="K120" s="49">
        <f t="shared" si="20"/>
        <v>7593.6000000000022</v>
      </c>
      <c r="L120" s="51">
        <f t="shared" si="27"/>
        <v>11419.879999999996</v>
      </c>
      <c r="M120" s="52">
        <f t="shared" si="32"/>
        <v>17406.399999999994</v>
      </c>
      <c r="N120" s="53">
        <f t="shared" si="33"/>
        <v>28826.279999999992</v>
      </c>
      <c r="O120" s="55"/>
      <c r="P120" s="49">
        <f t="shared" si="28"/>
        <v>9123.7300000000068</v>
      </c>
      <c r="Q120" s="49">
        <f t="shared" si="21"/>
        <v>261.11</v>
      </c>
      <c r="R120" s="50">
        <f t="shared" si="22"/>
        <v>35.479999999999997</v>
      </c>
      <c r="S120" s="49">
        <f t="shared" si="23"/>
        <v>225.63000000000002</v>
      </c>
      <c r="T120" s="49"/>
      <c r="U120" s="49">
        <f t="shared" si="34"/>
        <v>8898.1000000000076</v>
      </c>
      <c r="V120" s="51">
        <f t="shared" si="29"/>
        <v>6614.670000000001</v>
      </c>
      <c r="W120" s="52">
        <f t="shared" si="30"/>
        <v>16101.900000000003</v>
      </c>
      <c r="X120" s="53">
        <f t="shared" si="35"/>
        <v>22716.570000000003</v>
      </c>
      <c r="Y120" s="55"/>
    </row>
    <row r="121" spans="1:25" ht="15" x14ac:dyDescent="0.25">
      <c r="A121" s="55"/>
      <c r="B121" s="48">
        <f t="shared" si="31"/>
        <v>30.083333333333332</v>
      </c>
      <c r="C121" s="39">
        <f t="shared" si="24"/>
        <v>8</v>
      </c>
      <c r="D121" s="39">
        <v>94</v>
      </c>
      <c r="E121" s="57"/>
      <c r="F121" s="49">
        <f t="shared" si="25"/>
        <v>7593.6000000000022</v>
      </c>
      <c r="G121" s="49">
        <f t="shared" si="26"/>
        <v>309.95999999999998</v>
      </c>
      <c r="H121" s="50">
        <f t="shared" si="18"/>
        <v>53.79</v>
      </c>
      <c r="I121" s="49">
        <f t="shared" si="19"/>
        <v>256.16999999999996</v>
      </c>
      <c r="J121" s="49"/>
      <c r="K121" s="49">
        <f t="shared" si="20"/>
        <v>7337.4300000000021</v>
      </c>
      <c r="L121" s="51">
        <f t="shared" si="27"/>
        <v>11473.669999999996</v>
      </c>
      <c r="M121" s="52">
        <f t="shared" si="32"/>
        <v>17662.569999999992</v>
      </c>
      <c r="N121" s="53">
        <f t="shared" si="33"/>
        <v>29136.239999999991</v>
      </c>
      <c r="O121" s="55"/>
      <c r="P121" s="49">
        <f t="shared" si="28"/>
        <v>8898.1000000000076</v>
      </c>
      <c r="Q121" s="49">
        <f t="shared" si="21"/>
        <v>261.11</v>
      </c>
      <c r="R121" s="50">
        <f t="shared" si="22"/>
        <v>34.61</v>
      </c>
      <c r="S121" s="49">
        <f t="shared" si="23"/>
        <v>226.5</v>
      </c>
      <c r="T121" s="49"/>
      <c r="U121" s="49">
        <f t="shared" si="34"/>
        <v>8671.6000000000076</v>
      </c>
      <c r="V121" s="51">
        <f t="shared" si="29"/>
        <v>6649.2800000000007</v>
      </c>
      <c r="W121" s="52">
        <f t="shared" si="30"/>
        <v>16328.400000000003</v>
      </c>
      <c r="X121" s="53">
        <f t="shared" si="35"/>
        <v>22977.680000000004</v>
      </c>
      <c r="Y121" s="55"/>
    </row>
    <row r="122" spans="1:25" ht="15" x14ac:dyDescent="0.25">
      <c r="A122" s="55"/>
      <c r="B122" s="48">
        <f t="shared" si="31"/>
        <v>30.083333333333332</v>
      </c>
      <c r="C122" s="39">
        <f t="shared" si="24"/>
        <v>8</v>
      </c>
      <c r="D122" s="39">
        <v>95</v>
      </c>
      <c r="E122" s="57"/>
      <c r="F122" s="49">
        <f t="shared" si="25"/>
        <v>7337.4300000000021</v>
      </c>
      <c r="G122" s="49">
        <f t="shared" si="26"/>
        <v>309.95999999999998</v>
      </c>
      <c r="H122" s="50">
        <f t="shared" si="18"/>
        <v>51.97</v>
      </c>
      <c r="I122" s="49">
        <f t="shared" si="19"/>
        <v>257.99</v>
      </c>
      <c r="J122" s="49"/>
      <c r="K122" s="49">
        <f t="shared" si="20"/>
        <v>7079.4400000000023</v>
      </c>
      <c r="L122" s="51">
        <f t="shared" si="27"/>
        <v>11525.639999999996</v>
      </c>
      <c r="M122" s="52">
        <f t="shared" si="32"/>
        <v>17920.559999999994</v>
      </c>
      <c r="N122" s="53">
        <f t="shared" si="33"/>
        <v>29446.19999999999</v>
      </c>
      <c r="O122" s="55"/>
      <c r="P122" s="49">
        <f t="shared" si="28"/>
        <v>8671.6000000000076</v>
      </c>
      <c r="Q122" s="49">
        <f t="shared" si="21"/>
        <v>261.11</v>
      </c>
      <c r="R122" s="50">
        <f t="shared" si="22"/>
        <v>33.729999999999997</v>
      </c>
      <c r="S122" s="49">
        <f t="shared" si="23"/>
        <v>227.38000000000002</v>
      </c>
      <c r="T122" s="49"/>
      <c r="U122" s="49">
        <f t="shared" si="34"/>
        <v>8444.2200000000084</v>
      </c>
      <c r="V122" s="51">
        <f t="shared" si="29"/>
        <v>6683.01</v>
      </c>
      <c r="W122" s="52">
        <f t="shared" si="30"/>
        <v>16555.780000000002</v>
      </c>
      <c r="X122" s="53">
        <f t="shared" si="35"/>
        <v>23238.79</v>
      </c>
      <c r="Y122" s="55"/>
    </row>
    <row r="123" spans="1:25" ht="15" x14ac:dyDescent="0.25">
      <c r="A123" s="55"/>
      <c r="B123" s="48">
        <f t="shared" si="31"/>
        <v>30.083333333333332</v>
      </c>
      <c r="C123" s="39">
        <f t="shared" si="24"/>
        <v>8</v>
      </c>
      <c r="D123" s="39">
        <v>96</v>
      </c>
      <c r="E123" s="57"/>
      <c r="F123" s="49">
        <f t="shared" si="25"/>
        <v>7079.4400000000023</v>
      </c>
      <c r="G123" s="49">
        <f t="shared" si="26"/>
        <v>309.95999999999998</v>
      </c>
      <c r="H123" s="50">
        <f t="shared" si="18"/>
        <v>50.15</v>
      </c>
      <c r="I123" s="49">
        <f t="shared" si="19"/>
        <v>259.81</v>
      </c>
      <c r="J123" s="49"/>
      <c r="K123" s="49">
        <f t="shared" si="20"/>
        <v>6819.6300000000019</v>
      </c>
      <c r="L123" s="51">
        <f t="shared" si="27"/>
        <v>11575.789999999995</v>
      </c>
      <c r="M123" s="52">
        <f t="shared" si="32"/>
        <v>18180.369999999995</v>
      </c>
      <c r="N123" s="53">
        <f t="shared" si="33"/>
        <v>29756.159999999989</v>
      </c>
      <c r="O123" s="55"/>
      <c r="P123" s="49">
        <f t="shared" si="28"/>
        <v>8444.2200000000084</v>
      </c>
      <c r="Q123" s="49">
        <f t="shared" si="21"/>
        <v>261.11</v>
      </c>
      <c r="R123" s="50">
        <f t="shared" si="22"/>
        <v>32.840000000000003</v>
      </c>
      <c r="S123" s="49">
        <f t="shared" si="23"/>
        <v>228.27</v>
      </c>
      <c r="T123" s="49"/>
      <c r="U123" s="49">
        <f t="shared" si="34"/>
        <v>8215.950000000008</v>
      </c>
      <c r="V123" s="51">
        <f t="shared" si="29"/>
        <v>6715.85</v>
      </c>
      <c r="W123" s="52">
        <f t="shared" si="30"/>
        <v>16784.050000000003</v>
      </c>
      <c r="X123" s="53">
        <f t="shared" si="35"/>
        <v>23499.9</v>
      </c>
      <c r="Y123" s="55"/>
    </row>
    <row r="124" spans="1:25" ht="15" x14ac:dyDescent="0.25">
      <c r="A124" s="55"/>
      <c r="B124" s="48">
        <f t="shared" si="31"/>
        <v>31.083333333333329</v>
      </c>
      <c r="C124" s="39">
        <f t="shared" si="24"/>
        <v>9</v>
      </c>
      <c r="D124" s="39">
        <v>97</v>
      </c>
      <c r="E124" s="57"/>
      <c r="F124" s="49">
        <f t="shared" si="25"/>
        <v>6819.6300000000019</v>
      </c>
      <c r="G124" s="49">
        <f t="shared" si="26"/>
        <v>309.95999999999998</v>
      </c>
      <c r="H124" s="50">
        <f t="shared" si="18"/>
        <v>48.31</v>
      </c>
      <c r="I124" s="49">
        <f t="shared" si="19"/>
        <v>261.64999999999998</v>
      </c>
      <c r="J124" s="49"/>
      <c r="K124" s="49">
        <f t="shared" si="20"/>
        <v>6557.9800000000023</v>
      </c>
      <c r="L124" s="51">
        <f t="shared" si="27"/>
        <v>11624.099999999995</v>
      </c>
      <c r="M124" s="52">
        <f t="shared" si="32"/>
        <v>18442.019999999997</v>
      </c>
      <c r="N124" s="53">
        <f t="shared" si="33"/>
        <v>30066.119999999992</v>
      </c>
      <c r="O124" s="55"/>
      <c r="P124" s="49">
        <f t="shared" si="28"/>
        <v>8215.950000000008</v>
      </c>
      <c r="Q124" s="49">
        <f t="shared" si="21"/>
        <v>261.11</v>
      </c>
      <c r="R124" s="50">
        <f t="shared" si="22"/>
        <v>31.95</v>
      </c>
      <c r="S124" s="49">
        <f t="shared" si="23"/>
        <v>229.16000000000003</v>
      </c>
      <c r="T124" s="49"/>
      <c r="U124" s="49">
        <f t="shared" si="34"/>
        <v>7986.7900000000081</v>
      </c>
      <c r="V124" s="51">
        <f t="shared" si="29"/>
        <v>6747.8</v>
      </c>
      <c r="W124" s="52">
        <f t="shared" si="30"/>
        <v>17013.210000000003</v>
      </c>
      <c r="X124" s="53">
        <f t="shared" si="35"/>
        <v>23761.010000000002</v>
      </c>
      <c r="Y124" s="55"/>
    </row>
    <row r="125" spans="1:25" ht="15" x14ac:dyDescent="0.25">
      <c r="A125" s="55"/>
      <c r="B125" s="48">
        <f t="shared" si="31"/>
        <v>31.083333333333329</v>
      </c>
      <c r="C125" s="39">
        <f t="shared" si="24"/>
        <v>9</v>
      </c>
      <c r="D125" s="39">
        <v>98</v>
      </c>
      <c r="E125" s="57"/>
      <c r="F125" s="49">
        <f t="shared" si="25"/>
        <v>6557.9800000000023</v>
      </c>
      <c r="G125" s="49">
        <f t="shared" si="26"/>
        <v>309.95999999999998</v>
      </c>
      <c r="H125" s="50">
        <f t="shared" si="18"/>
        <v>46.45</v>
      </c>
      <c r="I125" s="49">
        <f t="shared" si="19"/>
        <v>263.51</v>
      </c>
      <c r="J125" s="49"/>
      <c r="K125" s="49">
        <f t="shared" si="20"/>
        <v>6294.4700000000021</v>
      </c>
      <c r="L125" s="51">
        <f t="shared" si="27"/>
        <v>11670.549999999996</v>
      </c>
      <c r="M125" s="52">
        <f t="shared" si="32"/>
        <v>18705.529999999995</v>
      </c>
      <c r="N125" s="53">
        <f t="shared" si="33"/>
        <v>30376.079999999991</v>
      </c>
      <c r="O125" s="55"/>
      <c r="P125" s="49">
        <f t="shared" si="28"/>
        <v>7986.7900000000081</v>
      </c>
      <c r="Q125" s="49">
        <f t="shared" si="21"/>
        <v>261.11</v>
      </c>
      <c r="R125" s="50">
        <f t="shared" si="22"/>
        <v>31.06</v>
      </c>
      <c r="S125" s="49">
        <f t="shared" si="23"/>
        <v>230.05</v>
      </c>
      <c r="T125" s="49"/>
      <c r="U125" s="49">
        <f t="shared" si="34"/>
        <v>7756.740000000008</v>
      </c>
      <c r="V125" s="51">
        <f t="shared" si="29"/>
        <v>6778.8600000000006</v>
      </c>
      <c r="W125" s="52">
        <f t="shared" si="30"/>
        <v>17243.260000000002</v>
      </c>
      <c r="X125" s="53">
        <f t="shared" si="35"/>
        <v>24022.120000000003</v>
      </c>
      <c r="Y125" s="55"/>
    </row>
    <row r="126" spans="1:25" ht="15" x14ac:dyDescent="0.25">
      <c r="A126" s="55"/>
      <c r="B126" s="48">
        <f t="shared" si="31"/>
        <v>31.083333333333329</v>
      </c>
      <c r="C126" s="39">
        <f t="shared" si="24"/>
        <v>9</v>
      </c>
      <c r="D126" s="39">
        <v>99</v>
      </c>
      <c r="E126" s="57"/>
      <c r="F126" s="49">
        <f t="shared" si="25"/>
        <v>6294.4700000000021</v>
      </c>
      <c r="G126" s="49">
        <f t="shared" si="26"/>
        <v>309.95999999999998</v>
      </c>
      <c r="H126" s="50">
        <f t="shared" si="18"/>
        <v>44.59</v>
      </c>
      <c r="I126" s="49">
        <f t="shared" si="19"/>
        <v>265.37</v>
      </c>
      <c r="J126" s="49"/>
      <c r="K126" s="49">
        <f t="shared" si="20"/>
        <v>6029.1000000000022</v>
      </c>
      <c r="L126" s="51">
        <f t="shared" si="27"/>
        <v>11715.139999999996</v>
      </c>
      <c r="M126" s="52">
        <f t="shared" si="32"/>
        <v>18970.899999999994</v>
      </c>
      <c r="N126" s="53">
        <f t="shared" si="33"/>
        <v>30686.03999999999</v>
      </c>
      <c r="O126" s="55"/>
      <c r="P126" s="49">
        <f t="shared" si="28"/>
        <v>7756.740000000008</v>
      </c>
      <c r="Q126" s="49">
        <f t="shared" si="21"/>
        <v>261.11</v>
      </c>
      <c r="R126" s="50">
        <f t="shared" si="22"/>
        <v>30.17</v>
      </c>
      <c r="S126" s="49">
        <f t="shared" si="23"/>
        <v>230.94</v>
      </c>
      <c r="T126" s="49"/>
      <c r="U126" s="49">
        <f t="shared" si="34"/>
        <v>7525.8000000000084</v>
      </c>
      <c r="V126" s="51">
        <f t="shared" si="29"/>
        <v>6809.0300000000007</v>
      </c>
      <c r="W126" s="52">
        <f t="shared" si="30"/>
        <v>17474.2</v>
      </c>
      <c r="X126" s="53">
        <f t="shared" si="35"/>
        <v>24283.230000000003</v>
      </c>
      <c r="Y126" s="55"/>
    </row>
    <row r="127" spans="1:25" ht="15" x14ac:dyDescent="0.25">
      <c r="A127" s="55"/>
      <c r="B127" s="48">
        <f t="shared" si="31"/>
        <v>31.083333333333329</v>
      </c>
      <c r="C127" s="39">
        <f t="shared" si="24"/>
        <v>9</v>
      </c>
      <c r="D127" s="39">
        <v>100</v>
      </c>
      <c r="E127" s="57"/>
      <c r="F127" s="49">
        <f t="shared" si="25"/>
        <v>6029.1000000000022</v>
      </c>
      <c r="G127" s="49">
        <f t="shared" si="26"/>
        <v>309.95999999999998</v>
      </c>
      <c r="H127" s="50">
        <f t="shared" si="18"/>
        <v>42.71</v>
      </c>
      <c r="I127" s="49">
        <f t="shared" si="19"/>
        <v>267.25</v>
      </c>
      <c r="J127" s="49"/>
      <c r="K127" s="49">
        <f t="shared" si="20"/>
        <v>5761.8500000000022</v>
      </c>
      <c r="L127" s="51">
        <f t="shared" si="27"/>
        <v>11757.849999999995</v>
      </c>
      <c r="M127" s="52">
        <f t="shared" si="32"/>
        <v>19238.149999999994</v>
      </c>
      <c r="N127" s="53">
        <f t="shared" si="33"/>
        <v>30995.999999999989</v>
      </c>
      <c r="O127" s="55"/>
      <c r="P127" s="49">
        <f t="shared" si="28"/>
        <v>7525.8000000000084</v>
      </c>
      <c r="Q127" s="49">
        <f t="shared" si="21"/>
        <v>261.11</v>
      </c>
      <c r="R127" s="50">
        <f t="shared" si="22"/>
        <v>29.27</v>
      </c>
      <c r="S127" s="49">
        <f t="shared" si="23"/>
        <v>231.84</v>
      </c>
      <c r="T127" s="49"/>
      <c r="U127" s="49">
        <f t="shared" si="34"/>
        <v>7293.9600000000082</v>
      </c>
      <c r="V127" s="51">
        <f t="shared" si="29"/>
        <v>6838.3000000000011</v>
      </c>
      <c r="W127" s="52">
        <f t="shared" si="30"/>
        <v>17706.04</v>
      </c>
      <c r="X127" s="53">
        <f t="shared" si="35"/>
        <v>24544.340000000004</v>
      </c>
      <c r="Y127" s="55"/>
    </row>
    <row r="128" spans="1:25" ht="15" x14ac:dyDescent="0.25">
      <c r="A128" s="55"/>
      <c r="B128" s="48">
        <f t="shared" si="31"/>
        <v>31.083333333333329</v>
      </c>
      <c r="C128" s="39">
        <f t="shared" si="24"/>
        <v>9</v>
      </c>
      <c r="D128" s="39">
        <v>101</v>
      </c>
      <c r="E128" s="57"/>
      <c r="F128" s="49">
        <f t="shared" si="25"/>
        <v>5761.8500000000022</v>
      </c>
      <c r="G128" s="49">
        <f t="shared" si="26"/>
        <v>309.95999999999998</v>
      </c>
      <c r="H128" s="50">
        <f t="shared" si="18"/>
        <v>40.81</v>
      </c>
      <c r="I128" s="49">
        <f t="shared" si="19"/>
        <v>269.14999999999998</v>
      </c>
      <c r="J128" s="49"/>
      <c r="K128" s="49">
        <f t="shared" si="20"/>
        <v>5492.7000000000025</v>
      </c>
      <c r="L128" s="51">
        <f t="shared" si="27"/>
        <v>11798.659999999994</v>
      </c>
      <c r="M128" s="52">
        <f t="shared" si="32"/>
        <v>19507.299999999996</v>
      </c>
      <c r="N128" s="53">
        <f t="shared" si="33"/>
        <v>31305.959999999992</v>
      </c>
      <c r="O128" s="55"/>
      <c r="P128" s="49">
        <f t="shared" si="28"/>
        <v>7293.9600000000082</v>
      </c>
      <c r="Q128" s="49">
        <f t="shared" si="21"/>
        <v>261.11</v>
      </c>
      <c r="R128" s="50">
        <f t="shared" si="22"/>
        <v>28.37</v>
      </c>
      <c r="S128" s="49">
        <f t="shared" si="23"/>
        <v>232.74</v>
      </c>
      <c r="T128" s="49"/>
      <c r="U128" s="49">
        <f t="shared" si="34"/>
        <v>7061.2200000000084</v>
      </c>
      <c r="V128" s="51">
        <f t="shared" si="29"/>
        <v>6866.670000000001</v>
      </c>
      <c r="W128" s="52">
        <f t="shared" si="30"/>
        <v>17938.780000000002</v>
      </c>
      <c r="X128" s="53">
        <f t="shared" si="35"/>
        <v>24805.450000000004</v>
      </c>
      <c r="Y128" s="55"/>
    </row>
    <row r="129" spans="1:25" ht="15" x14ac:dyDescent="0.25">
      <c r="A129" s="55"/>
      <c r="B129" s="48">
        <f t="shared" si="31"/>
        <v>31.083333333333329</v>
      </c>
      <c r="C129" s="39">
        <f t="shared" si="24"/>
        <v>9</v>
      </c>
      <c r="D129" s="39">
        <v>102</v>
      </c>
      <c r="E129" s="57"/>
      <c r="F129" s="49">
        <f t="shared" si="25"/>
        <v>5492.7000000000025</v>
      </c>
      <c r="G129" s="49">
        <f t="shared" si="26"/>
        <v>309.95999999999998</v>
      </c>
      <c r="H129" s="50">
        <f t="shared" si="18"/>
        <v>38.909999999999997</v>
      </c>
      <c r="I129" s="49">
        <f t="shared" si="19"/>
        <v>271.04999999999995</v>
      </c>
      <c r="J129" s="49"/>
      <c r="K129" s="49">
        <f t="shared" si="20"/>
        <v>5221.6500000000024</v>
      </c>
      <c r="L129" s="51">
        <f t="shared" si="27"/>
        <v>11837.569999999994</v>
      </c>
      <c r="M129" s="52">
        <f t="shared" si="32"/>
        <v>19778.349999999995</v>
      </c>
      <c r="N129" s="53">
        <f t="shared" si="33"/>
        <v>31615.919999999991</v>
      </c>
      <c r="O129" s="55"/>
      <c r="P129" s="49">
        <f t="shared" si="28"/>
        <v>7061.2200000000084</v>
      </c>
      <c r="Q129" s="49">
        <f t="shared" si="21"/>
        <v>261.11</v>
      </c>
      <c r="R129" s="50">
        <f t="shared" si="22"/>
        <v>27.46</v>
      </c>
      <c r="S129" s="49">
        <f t="shared" si="23"/>
        <v>233.65</v>
      </c>
      <c r="T129" s="49"/>
      <c r="U129" s="49">
        <f t="shared" si="34"/>
        <v>6827.5700000000088</v>
      </c>
      <c r="V129" s="51">
        <f t="shared" si="29"/>
        <v>6894.130000000001</v>
      </c>
      <c r="W129" s="52">
        <f t="shared" si="30"/>
        <v>18172.430000000004</v>
      </c>
      <c r="X129" s="53">
        <f t="shared" si="35"/>
        <v>25066.560000000005</v>
      </c>
      <c r="Y129" s="55"/>
    </row>
    <row r="130" spans="1:25" ht="15" x14ac:dyDescent="0.25">
      <c r="A130" s="55"/>
      <c r="B130" s="48">
        <f t="shared" si="31"/>
        <v>31.083333333333329</v>
      </c>
      <c r="C130" s="39">
        <f t="shared" si="24"/>
        <v>9</v>
      </c>
      <c r="D130" s="39">
        <v>103</v>
      </c>
      <c r="E130" s="57"/>
      <c r="F130" s="49">
        <f t="shared" si="25"/>
        <v>5221.6500000000024</v>
      </c>
      <c r="G130" s="49">
        <f t="shared" si="26"/>
        <v>309.95999999999998</v>
      </c>
      <c r="H130" s="50">
        <f t="shared" si="18"/>
        <v>36.99</v>
      </c>
      <c r="I130" s="49">
        <f t="shared" si="19"/>
        <v>272.96999999999997</v>
      </c>
      <c r="J130" s="49"/>
      <c r="K130" s="49">
        <f t="shared" si="20"/>
        <v>4948.6800000000021</v>
      </c>
      <c r="L130" s="51">
        <f t="shared" si="27"/>
        <v>11874.559999999994</v>
      </c>
      <c r="M130" s="52">
        <f t="shared" si="32"/>
        <v>20051.319999999996</v>
      </c>
      <c r="N130" s="53">
        <f t="shared" si="33"/>
        <v>31925.87999999999</v>
      </c>
      <c r="O130" s="55"/>
      <c r="P130" s="49">
        <f t="shared" si="28"/>
        <v>6827.5700000000088</v>
      </c>
      <c r="Q130" s="49">
        <f t="shared" si="21"/>
        <v>261.11</v>
      </c>
      <c r="R130" s="50">
        <f t="shared" si="22"/>
        <v>26.55</v>
      </c>
      <c r="S130" s="49">
        <f t="shared" si="23"/>
        <v>234.56</v>
      </c>
      <c r="T130" s="49"/>
      <c r="U130" s="49">
        <f t="shared" si="34"/>
        <v>6593.0100000000084</v>
      </c>
      <c r="V130" s="51">
        <f t="shared" si="29"/>
        <v>6920.6800000000012</v>
      </c>
      <c r="W130" s="52">
        <f t="shared" si="30"/>
        <v>18406.990000000005</v>
      </c>
      <c r="X130" s="53">
        <f t="shared" si="35"/>
        <v>25327.670000000006</v>
      </c>
      <c r="Y130" s="55"/>
    </row>
    <row r="131" spans="1:25" ht="15" x14ac:dyDescent="0.25">
      <c r="A131" s="55"/>
      <c r="B131" s="48">
        <f t="shared" si="31"/>
        <v>31.083333333333329</v>
      </c>
      <c r="C131" s="39">
        <f t="shared" si="24"/>
        <v>9</v>
      </c>
      <c r="D131" s="39">
        <v>104</v>
      </c>
      <c r="E131" s="57"/>
      <c r="F131" s="49">
        <f t="shared" si="25"/>
        <v>4948.6800000000021</v>
      </c>
      <c r="G131" s="49">
        <f t="shared" si="26"/>
        <v>309.95999999999998</v>
      </c>
      <c r="H131" s="50">
        <f t="shared" si="18"/>
        <v>35.049999999999997</v>
      </c>
      <c r="I131" s="49">
        <f t="shared" si="19"/>
        <v>274.90999999999997</v>
      </c>
      <c r="J131" s="49"/>
      <c r="K131" s="49">
        <f t="shared" si="20"/>
        <v>4673.7700000000023</v>
      </c>
      <c r="L131" s="51">
        <f t="shared" si="27"/>
        <v>11909.609999999993</v>
      </c>
      <c r="M131" s="52">
        <f t="shared" si="32"/>
        <v>20326.229999999996</v>
      </c>
      <c r="N131" s="53">
        <f t="shared" si="33"/>
        <v>32235.839999999989</v>
      </c>
      <c r="O131" s="55"/>
      <c r="P131" s="49">
        <f t="shared" si="28"/>
        <v>6593.0100000000084</v>
      </c>
      <c r="Q131" s="49">
        <f t="shared" si="21"/>
        <v>261.11</v>
      </c>
      <c r="R131" s="50">
        <f t="shared" si="22"/>
        <v>25.64</v>
      </c>
      <c r="S131" s="49">
        <f t="shared" si="23"/>
        <v>235.47000000000003</v>
      </c>
      <c r="T131" s="49"/>
      <c r="U131" s="49">
        <f t="shared" si="34"/>
        <v>6357.5400000000081</v>
      </c>
      <c r="V131" s="51">
        <f t="shared" si="29"/>
        <v>6946.3200000000015</v>
      </c>
      <c r="W131" s="52">
        <f t="shared" si="30"/>
        <v>18642.460000000006</v>
      </c>
      <c r="X131" s="53">
        <f t="shared" si="35"/>
        <v>25588.780000000006</v>
      </c>
      <c r="Y131" s="55"/>
    </row>
    <row r="132" spans="1:25" ht="15" x14ac:dyDescent="0.25">
      <c r="A132" s="55"/>
      <c r="B132" s="48">
        <f t="shared" si="31"/>
        <v>31.083333333333329</v>
      </c>
      <c r="C132" s="39">
        <f t="shared" si="24"/>
        <v>9</v>
      </c>
      <c r="D132" s="39">
        <v>105</v>
      </c>
      <c r="E132" s="57"/>
      <c r="F132" s="49">
        <f t="shared" si="25"/>
        <v>4673.7700000000023</v>
      </c>
      <c r="G132" s="49">
        <f t="shared" si="26"/>
        <v>309.95999999999998</v>
      </c>
      <c r="H132" s="50">
        <f t="shared" si="18"/>
        <v>33.11</v>
      </c>
      <c r="I132" s="49">
        <f t="shared" si="19"/>
        <v>276.84999999999997</v>
      </c>
      <c r="J132" s="49"/>
      <c r="K132" s="49">
        <f t="shared" si="20"/>
        <v>4396.9200000000019</v>
      </c>
      <c r="L132" s="51">
        <f t="shared" si="27"/>
        <v>11942.719999999994</v>
      </c>
      <c r="M132" s="52">
        <f t="shared" si="32"/>
        <v>20603.079999999994</v>
      </c>
      <c r="N132" s="53">
        <f t="shared" si="33"/>
        <v>32545.799999999988</v>
      </c>
      <c r="O132" s="55"/>
      <c r="P132" s="49">
        <f t="shared" si="28"/>
        <v>6357.5400000000081</v>
      </c>
      <c r="Q132" s="49">
        <f t="shared" si="21"/>
        <v>261.11</v>
      </c>
      <c r="R132" s="50">
        <f t="shared" si="22"/>
        <v>24.73</v>
      </c>
      <c r="S132" s="49">
        <f t="shared" si="23"/>
        <v>236.38000000000002</v>
      </c>
      <c r="T132" s="49"/>
      <c r="U132" s="49">
        <f t="shared" si="34"/>
        <v>6121.160000000008</v>
      </c>
      <c r="V132" s="51">
        <f t="shared" si="29"/>
        <v>6971.0500000000011</v>
      </c>
      <c r="W132" s="52">
        <f t="shared" si="30"/>
        <v>18878.840000000007</v>
      </c>
      <c r="X132" s="53">
        <f t="shared" si="35"/>
        <v>25849.890000000007</v>
      </c>
      <c r="Y132" s="55"/>
    </row>
    <row r="133" spans="1:25" ht="15" x14ac:dyDescent="0.25">
      <c r="A133" s="55"/>
      <c r="B133" s="48">
        <f t="shared" si="31"/>
        <v>31.083333333333329</v>
      </c>
      <c r="C133" s="39">
        <f t="shared" si="24"/>
        <v>9</v>
      </c>
      <c r="D133" s="39">
        <v>106</v>
      </c>
      <c r="E133" s="57"/>
      <c r="F133" s="49">
        <f t="shared" si="25"/>
        <v>4396.9200000000019</v>
      </c>
      <c r="G133" s="49">
        <f t="shared" si="26"/>
        <v>309.95999999999998</v>
      </c>
      <c r="H133" s="50">
        <f t="shared" si="18"/>
        <v>31.14</v>
      </c>
      <c r="I133" s="49">
        <f t="shared" si="19"/>
        <v>278.82</v>
      </c>
      <c r="J133" s="49"/>
      <c r="K133" s="49">
        <f t="shared" si="20"/>
        <v>4118.1000000000022</v>
      </c>
      <c r="L133" s="51">
        <f t="shared" si="27"/>
        <v>11973.859999999993</v>
      </c>
      <c r="M133" s="52">
        <f t="shared" si="32"/>
        <v>20881.899999999994</v>
      </c>
      <c r="N133" s="53">
        <f t="shared" si="33"/>
        <v>32855.759999999987</v>
      </c>
      <c r="O133" s="55"/>
      <c r="P133" s="49">
        <f t="shared" si="28"/>
        <v>6121.160000000008</v>
      </c>
      <c r="Q133" s="49">
        <f t="shared" si="21"/>
        <v>261.11</v>
      </c>
      <c r="R133" s="50">
        <f t="shared" si="22"/>
        <v>23.81</v>
      </c>
      <c r="S133" s="49">
        <f t="shared" si="23"/>
        <v>237.3</v>
      </c>
      <c r="T133" s="49"/>
      <c r="U133" s="49">
        <f t="shared" si="34"/>
        <v>5883.8600000000079</v>
      </c>
      <c r="V133" s="51">
        <f t="shared" si="29"/>
        <v>6994.8600000000015</v>
      </c>
      <c r="W133" s="52">
        <f t="shared" si="30"/>
        <v>19116.140000000007</v>
      </c>
      <c r="X133" s="53">
        <f t="shared" si="35"/>
        <v>26111.000000000007</v>
      </c>
      <c r="Y133" s="55"/>
    </row>
    <row r="134" spans="1:25" ht="15" x14ac:dyDescent="0.25">
      <c r="A134" s="55"/>
      <c r="B134" s="48">
        <f t="shared" si="31"/>
        <v>31.083333333333329</v>
      </c>
      <c r="C134" s="39">
        <f t="shared" si="24"/>
        <v>9</v>
      </c>
      <c r="D134" s="39">
        <v>107</v>
      </c>
      <c r="E134" s="57"/>
      <c r="F134" s="49">
        <f t="shared" si="25"/>
        <v>4118.1000000000022</v>
      </c>
      <c r="G134" s="49">
        <f t="shared" si="26"/>
        <v>309.95999999999998</v>
      </c>
      <c r="H134" s="50">
        <f t="shared" si="18"/>
        <v>29.17</v>
      </c>
      <c r="I134" s="49">
        <f t="shared" si="19"/>
        <v>280.78999999999996</v>
      </c>
      <c r="J134" s="49"/>
      <c r="K134" s="49">
        <f t="shared" si="20"/>
        <v>3837.3100000000022</v>
      </c>
      <c r="L134" s="51">
        <f t="shared" si="27"/>
        <v>12003.029999999993</v>
      </c>
      <c r="M134" s="52">
        <f t="shared" si="32"/>
        <v>21162.689999999995</v>
      </c>
      <c r="N134" s="53">
        <f t="shared" si="33"/>
        <v>33165.719999999987</v>
      </c>
      <c r="O134" s="55"/>
      <c r="P134" s="49">
        <f t="shared" si="28"/>
        <v>5883.8600000000079</v>
      </c>
      <c r="Q134" s="49">
        <f t="shared" si="21"/>
        <v>261.11</v>
      </c>
      <c r="R134" s="50">
        <f t="shared" si="22"/>
        <v>22.88</v>
      </c>
      <c r="S134" s="49">
        <f t="shared" si="23"/>
        <v>238.23000000000002</v>
      </c>
      <c r="T134" s="49"/>
      <c r="U134" s="49">
        <f t="shared" si="34"/>
        <v>5645.6300000000083</v>
      </c>
      <c r="V134" s="51">
        <f t="shared" si="29"/>
        <v>7017.7400000000016</v>
      </c>
      <c r="W134" s="52">
        <f t="shared" si="30"/>
        <v>19354.370000000006</v>
      </c>
      <c r="X134" s="53">
        <f t="shared" si="35"/>
        <v>26372.110000000008</v>
      </c>
      <c r="Y134" s="55"/>
    </row>
    <row r="135" spans="1:25" ht="15" x14ac:dyDescent="0.25">
      <c r="A135" s="55"/>
      <c r="B135" s="48">
        <f t="shared" si="31"/>
        <v>31.083333333333329</v>
      </c>
      <c r="C135" s="39">
        <f t="shared" si="24"/>
        <v>9</v>
      </c>
      <c r="D135" s="39">
        <v>108</v>
      </c>
      <c r="E135" s="57"/>
      <c r="F135" s="49">
        <f t="shared" si="25"/>
        <v>3837.3100000000022</v>
      </c>
      <c r="G135" s="49">
        <f t="shared" si="26"/>
        <v>309.95999999999998</v>
      </c>
      <c r="H135" s="50">
        <f t="shared" si="18"/>
        <v>27.18</v>
      </c>
      <c r="I135" s="49">
        <f t="shared" si="19"/>
        <v>282.77999999999997</v>
      </c>
      <c r="J135" s="49"/>
      <c r="K135" s="49">
        <f t="shared" si="20"/>
        <v>3554.5300000000025</v>
      </c>
      <c r="L135" s="51">
        <f t="shared" si="27"/>
        <v>12030.209999999994</v>
      </c>
      <c r="M135" s="52">
        <f t="shared" si="32"/>
        <v>21445.469999999994</v>
      </c>
      <c r="N135" s="53">
        <f t="shared" si="33"/>
        <v>33475.679999999986</v>
      </c>
      <c r="O135" s="55"/>
      <c r="P135" s="49">
        <f t="shared" si="28"/>
        <v>5645.6300000000083</v>
      </c>
      <c r="Q135" s="49">
        <f t="shared" si="21"/>
        <v>261.11</v>
      </c>
      <c r="R135" s="50">
        <f t="shared" si="22"/>
        <v>21.96</v>
      </c>
      <c r="S135" s="49">
        <f t="shared" si="23"/>
        <v>239.15</v>
      </c>
      <c r="T135" s="49"/>
      <c r="U135" s="49">
        <f t="shared" si="34"/>
        <v>5406.4800000000087</v>
      </c>
      <c r="V135" s="51">
        <f t="shared" si="29"/>
        <v>7039.7000000000016</v>
      </c>
      <c r="W135" s="52">
        <f t="shared" si="30"/>
        <v>19593.520000000008</v>
      </c>
      <c r="X135" s="53">
        <f t="shared" si="35"/>
        <v>26633.220000000008</v>
      </c>
      <c r="Y135" s="55"/>
    </row>
    <row r="136" spans="1:25" ht="15" x14ac:dyDescent="0.25">
      <c r="A136" s="55"/>
      <c r="B136" s="48">
        <f t="shared" si="31"/>
        <v>32.083333333333329</v>
      </c>
      <c r="C136" s="39">
        <f t="shared" si="24"/>
        <v>10</v>
      </c>
      <c r="D136" s="39">
        <v>109</v>
      </c>
      <c r="E136" s="57"/>
      <c r="F136" s="49">
        <f t="shared" si="25"/>
        <v>3554.5300000000025</v>
      </c>
      <c r="G136" s="49">
        <f t="shared" si="26"/>
        <v>309.95999999999998</v>
      </c>
      <c r="H136" s="50">
        <f t="shared" si="18"/>
        <v>25.18</v>
      </c>
      <c r="I136" s="49">
        <f t="shared" si="19"/>
        <v>284.77999999999997</v>
      </c>
      <c r="J136" s="49"/>
      <c r="K136" s="49">
        <f t="shared" si="20"/>
        <v>3269.7500000000027</v>
      </c>
      <c r="L136" s="51">
        <f t="shared" si="27"/>
        <v>12055.389999999994</v>
      </c>
      <c r="M136" s="52">
        <f t="shared" si="32"/>
        <v>21730.249999999993</v>
      </c>
      <c r="N136" s="53">
        <f t="shared" si="33"/>
        <v>33785.639999999985</v>
      </c>
      <c r="O136" s="55"/>
      <c r="P136" s="49">
        <f t="shared" si="28"/>
        <v>5406.4800000000087</v>
      </c>
      <c r="Q136" s="49">
        <f t="shared" si="21"/>
        <v>261.11</v>
      </c>
      <c r="R136" s="50">
        <f t="shared" si="22"/>
        <v>21.03</v>
      </c>
      <c r="S136" s="49">
        <f t="shared" si="23"/>
        <v>240.08</v>
      </c>
      <c r="T136" s="49"/>
      <c r="U136" s="49">
        <f t="shared" si="34"/>
        <v>5166.4000000000087</v>
      </c>
      <c r="V136" s="51">
        <f t="shared" si="29"/>
        <v>7060.7300000000014</v>
      </c>
      <c r="W136" s="52">
        <f t="shared" si="30"/>
        <v>19833.600000000009</v>
      </c>
      <c r="X136" s="53">
        <f t="shared" si="35"/>
        <v>26894.330000000009</v>
      </c>
      <c r="Y136" s="55"/>
    </row>
    <row r="137" spans="1:25" ht="15" x14ac:dyDescent="0.25">
      <c r="A137" s="55"/>
      <c r="B137" s="48">
        <f t="shared" si="31"/>
        <v>32.083333333333329</v>
      </c>
      <c r="C137" s="39">
        <f t="shared" si="24"/>
        <v>10</v>
      </c>
      <c r="D137" s="39">
        <v>110</v>
      </c>
      <c r="E137" s="57"/>
      <c r="F137" s="49">
        <f t="shared" si="25"/>
        <v>3269.7500000000027</v>
      </c>
      <c r="G137" s="49">
        <f t="shared" si="26"/>
        <v>309.95999999999998</v>
      </c>
      <c r="H137" s="50">
        <f t="shared" si="18"/>
        <v>23.16</v>
      </c>
      <c r="I137" s="49">
        <f t="shared" si="19"/>
        <v>286.79999999999995</v>
      </c>
      <c r="J137" s="49"/>
      <c r="K137" s="49">
        <f t="shared" si="20"/>
        <v>2982.9500000000025</v>
      </c>
      <c r="L137" s="51">
        <f t="shared" si="27"/>
        <v>12078.549999999994</v>
      </c>
      <c r="M137" s="52">
        <f t="shared" si="32"/>
        <v>22017.049999999992</v>
      </c>
      <c r="N137" s="53">
        <f t="shared" si="33"/>
        <v>34095.599999999984</v>
      </c>
      <c r="O137" s="55"/>
      <c r="P137" s="49">
        <f t="shared" si="28"/>
        <v>5166.4000000000087</v>
      </c>
      <c r="Q137" s="49">
        <f t="shared" si="21"/>
        <v>261.11</v>
      </c>
      <c r="R137" s="50">
        <f t="shared" si="22"/>
        <v>20.09</v>
      </c>
      <c r="S137" s="49">
        <f t="shared" si="23"/>
        <v>241.02</v>
      </c>
      <c r="T137" s="49"/>
      <c r="U137" s="49">
        <f t="shared" si="34"/>
        <v>4925.3800000000083</v>
      </c>
      <c r="V137" s="51">
        <f t="shared" si="29"/>
        <v>7080.8200000000015</v>
      </c>
      <c r="W137" s="52">
        <f t="shared" si="30"/>
        <v>20074.62000000001</v>
      </c>
      <c r="X137" s="53">
        <f t="shared" si="35"/>
        <v>27155.44000000001</v>
      </c>
      <c r="Y137" s="55"/>
    </row>
    <row r="138" spans="1:25" ht="15" x14ac:dyDescent="0.25">
      <c r="A138" s="55"/>
      <c r="B138" s="48">
        <f t="shared" si="31"/>
        <v>32.083333333333329</v>
      </c>
      <c r="C138" s="39">
        <f t="shared" si="24"/>
        <v>10</v>
      </c>
      <c r="D138" s="39">
        <v>111</v>
      </c>
      <c r="E138" s="57"/>
      <c r="F138" s="49">
        <f t="shared" si="25"/>
        <v>2982.9500000000025</v>
      </c>
      <c r="G138" s="49">
        <f t="shared" si="26"/>
        <v>309.95999999999998</v>
      </c>
      <c r="H138" s="50">
        <f t="shared" si="18"/>
        <v>21.13</v>
      </c>
      <c r="I138" s="49">
        <f t="shared" si="19"/>
        <v>288.83</v>
      </c>
      <c r="J138" s="49"/>
      <c r="K138" s="49">
        <f t="shared" si="20"/>
        <v>2694.1200000000026</v>
      </c>
      <c r="L138" s="51">
        <f t="shared" si="27"/>
        <v>12099.679999999993</v>
      </c>
      <c r="M138" s="52">
        <f t="shared" si="32"/>
        <v>22305.879999999994</v>
      </c>
      <c r="N138" s="53">
        <f t="shared" si="33"/>
        <v>34405.559999999983</v>
      </c>
      <c r="O138" s="55"/>
      <c r="P138" s="49">
        <f t="shared" si="28"/>
        <v>4925.3800000000083</v>
      </c>
      <c r="Q138" s="49">
        <f t="shared" si="21"/>
        <v>261.11</v>
      </c>
      <c r="R138" s="50">
        <f t="shared" si="22"/>
        <v>19.16</v>
      </c>
      <c r="S138" s="49">
        <f t="shared" si="23"/>
        <v>241.95000000000002</v>
      </c>
      <c r="T138" s="49"/>
      <c r="U138" s="49">
        <f t="shared" si="34"/>
        <v>4683.4300000000085</v>
      </c>
      <c r="V138" s="51">
        <f t="shared" si="29"/>
        <v>7099.9800000000014</v>
      </c>
      <c r="W138" s="52">
        <f t="shared" si="30"/>
        <v>20316.570000000011</v>
      </c>
      <c r="X138" s="53">
        <f t="shared" si="35"/>
        <v>27416.55000000001</v>
      </c>
      <c r="Y138" s="55"/>
    </row>
    <row r="139" spans="1:25" ht="15" x14ac:dyDescent="0.25">
      <c r="A139" s="55"/>
      <c r="B139" s="48">
        <f t="shared" si="31"/>
        <v>32.083333333333329</v>
      </c>
      <c r="C139" s="39">
        <f t="shared" si="24"/>
        <v>10</v>
      </c>
      <c r="D139" s="39">
        <v>112</v>
      </c>
      <c r="E139" s="57"/>
      <c r="F139" s="49">
        <f t="shared" si="25"/>
        <v>2694.1200000000026</v>
      </c>
      <c r="G139" s="49">
        <f t="shared" si="26"/>
        <v>309.95999999999998</v>
      </c>
      <c r="H139" s="50">
        <f t="shared" si="18"/>
        <v>19.079999999999998</v>
      </c>
      <c r="I139" s="49">
        <f t="shared" si="19"/>
        <v>290.88</v>
      </c>
      <c r="J139" s="49"/>
      <c r="K139" s="49">
        <f t="shared" si="20"/>
        <v>2403.2400000000025</v>
      </c>
      <c r="L139" s="51">
        <f t="shared" si="27"/>
        <v>12118.759999999993</v>
      </c>
      <c r="M139" s="52">
        <f t="shared" si="32"/>
        <v>22596.759999999995</v>
      </c>
      <c r="N139" s="53">
        <f t="shared" si="33"/>
        <v>34715.51999999999</v>
      </c>
      <c r="O139" s="55"/>
      <c r="P139" s="49">
        <f t="shared" si="28"/>
        <v>4683.4300000000085</v>
      </c>
      <c r="Q139" s="49">
        <f t="shared" si="21"/>
        <v>261.11</v>
      </c>
      <c r="R139" s="50">
        <f t="shared" si="22"/>
        <v>18.21</v>
      </c>
      <c r="S139" s="49">
        <f t="shared" si="23"/>
        <v>242.9</v>
      </c>
      <c r="T139" s="49"/>
      <c r="U139" s="49">
        <f t="shared" si="34"/>
        <v>4440.5300000000088</v>
      </c>
      <c r="V139" s="51">
        <f t="shared" si="29"/>
        <v>7118.1900000000014</v>
      </c>
      <c r="W139" s="52">
        <f t="shared" si="30"/>
        <v>20559.470000000012</v>
      </c>
      <c r="X139" s="53">
        <f t="shared" si="35"/>
        <v>27677.660000000014</v>
      </c>
      <c r="Y139" s="55"/>
    </row>
    <row r="140" spans="1:25" ht="15" x14ac:dyDescent="0.25">
      <c r="A140" s="55"/>
      <c r="B140" s="48">
        <f t="shared" si="31"/>
        <v>32.083333333333329</v>
      </c>
      <c r="C140" s="39">
        <f t="shared" si="24"/>
        <v>10</v>
      </c>
      <c r="D140" s="39">
        <v>113</v>
      </c>
      <c r="E140" s="57"/>
      <c r="F140" s="49">
        <f t="shared" si="25"/>
        <v>2403.2400000000025</v>
      </c>
      <c r="G140" s="49">
        <f t="shared" si="26"/>
        <v>309.95999999999998</v>
      </c>
      <c r="H140" s="50">
        <f t="shared" si="18"/>
        <v>17.02</v>
      </c>
      <c r="I140" s="49">
        <f t="shared" si="19"/>
        <v>292.94</v>
      </c>
      <c r="J140" s="49"/>
      <c r="K140" s="49">
        <f t="shared" si="20"/>
        <v>2110.3000000000025</v>
      </c>
      <c r="L140" s="51">
        <f t="shared" si="27"/>
        <v>12135.779999999993</v>
      </c>
      <c r="M140" s="52">
        <f t="shared" si="32"/>
        <v>22889.699999999993</v>
      </c>
      <c r="N140" s="53">
        <f t="shared" si="33"/>
        <v>35025.479999999989</v>
      </c>
      <c r="O140" s="55"/>
      <c r="P140" s="49">
        <f t="shared" si="28"/>
        <v>4440.5300000000088</v>
      </c>
      <c r="Q140" s="49">
        <f t="shared" si="21"/>
        <v>261.11</v>
      </c>
      <c r="R140" s="50">
        <f t="shared" si="22"/>
        <v>17.27</v>
      </c>
      <c r="S140" s="49">
        <f t="shared" si="23"/>
        <v>243.84</v>
      </c>
      <c r="T140" s="49"/>
      <c r="U140" s="49">
        <f t="shared" si="34"/>
        <v>4196.6900000000087</v>
      </c>
      <c r="V140" s="51">
        <f t="shared" si="29"/>
        <v>7135.4600000000019</v>
      </c>
      <c r="W140" s="52">
        <f t="shared" si="30"/>
        <v>20803.310000000012</v>
      </c>
      <c r="X140" s="53">
        <f t="shared" si="35"/>
        <v>27938.770000000015</v>
      </c>
      <c r="Y140" s="55"/>
    </row>
    <row r="141" spans="1:25" ht="15" x14ac:dyDescent="0.25">
      <c r="A141" s="55"/>
      <c r="B141" s="48">
        <f t="shared" si="31"/>
        <v>32.083333333333329</v>
      </c>
      <c r="C141" s="39">
        <f t="shared" si="24"/>
        <v>10</v>
      </c>
      <c r="D141" s="39">
        <v>114</v>
      </c>
      <c r="E141" s="57"/>
      <c r="F141" s="49">
        <f t="shared" si="25"/>
        <v>2110.3000000000025</v>
      </c>
      <c r="G141" s="49">
        <f t="shared" si="26"/>
        <v>309.95999999999998</v>
      </c>
      <c r="H141" s="50">
        <f t="shared" si="18"/>
        <v>14.95</v>
      </c>
      <c r="I141" s="49">
        <f t="shared" si="19"/>
        <v>295.01</v>
      </c>
      <c r="J141" s="49"/>
      <c r="K141" s="49">
        <f t="shared" si="20"/>
        <v>1815.2900000000025</v>
      </c>
      <c r="L141" s="51">
        <f t="shared" si="27"/>
        <v>12150.729999999994</v>
      </c>
      <c r="M141" s="52">
        <f t="shared" si="32"/>
        <v>23184.709999999992</v>
      </c>
      <c r="N141" s="53">
        <f t="shared" si="33"/>
        <v>35335.439999999988</v>
      </c>
      <c r="O141" s="55"/>
      <c r="P141" s="49">
        <f t="shared" si="28"/>
        <v>4196.6900000000087</v>
      </c>
      <c r="Q141" s="49">
        <f t="shared" si="21"/>
        <v>261.11</v>
      </c>
      <c r="R141" s="50">
        <f t="shared" si="22"/>
        <v>16.32</v>
      </c>
      <c r="S141" s="49">
        <f t="shared" si="23"/>
        <v>244.79000000000002</v>
      </c>
      <c r="T141" s="49"/>
      <c r="U141" s="49">
        <f t="shared" si="34"/>
        <v>3951.9000000000087</v>
      </c>
      <c r="V141" s="51">
        <f t="shared" si="29"/>
        <v>7151.7800000000016</v>
      </c>
      <c r="W141" s="52">
        <f t="shared" si="30"/>
        <v>21048.100000000013</v>
      </c>
      <c r="X141" s="53">
        <f t="shared" si="35"/>
        <v>28199.880000000016</v>
      </c>
      <c r="Y141" s="55"/>
    </row>
    <row r="142" spans="1:25" ht="15" x14ac:dyDescent="0.25">
      <c r="A142" s="55"/>
      <c r="B142" s="48">
        <f t="shared" si="31"/>
        <v>32.083333333333329</v>
      </c>
      <c r="C142" s="39">
        <f t="shared" si="24"/>
        <v>10</v>
      </c>
      <c r="D142" s="39">
        <v>115</v>
      </c>
      <c r="E142" s="57"/>
      <c r="F142" s="49">
        <f t="shared" si="25"/>
        <v>1815.2900000000025</v>
      </c>
      <c r="G142" s="49">
        <f t="shared" si="26"/>
        <v>309.95999999999998</v>
      </c>
      <c r="H142" s="50">
        <f t="shared" si="18"/>
        <v>12.86</v>
      </c>
      <c r="I142" s="49">
        <f t="shared" si="19"/>
        <v>297.09999999999997</v>
      </c>
      <c r="J142" s="49"/>
      <c r="K142" s="49">
        <f t="shared" si="20"/>
        <v>1518.1900000000026</v>
      </c>
      <c r="L142" s="51">
        <f t="shared" si="27"/>
        <v>12163.589999999995</v>
      </c>
      <c r="M142" s="52">
        <f t="shared" si="32"/>
        <v>23481.80999999999</v>
      </c>
      <c r="N142" s="53">
        <f t="shared" si="33"/>
        <v>35645.399999999987</v>
      </c>
      <c r="O142" s="55"/>
      <c r="P142" s="49">
        <f t="shared" si="28"/>
        <v>3951.9000000000087</v>
      </c>
      <c r="Q142" s="49">
        <f t="shared" si="21"/>
        <v>261.11</v>
      </c>
      <c r="R142" s="50">
        <f t="shared" si="22"/>
        <v>15.37</v>
      </c>
      <c r="S142" s="49">
        <f t="shared" si="23"/>
        <v>245.74</v>
      </c>
      <c r="T142" s="49"/>
      <c r="U142" s="49">
        <f t="shared" si="34"/>
        <v>3706.1600000000089</v>
      </c>
      <c r="V142" s="51">
        <f t="shared" si="29"/>
        <v>7167.1500000000015</v>
      </c>
      <c r="W142" s="52">
        <f t="shared" si="30"/>
        <v>21293.840000000015</v>
      </c>
      <c r="X142" s="53">
        <f t="shared" si="35"/>
        <v>28460.990000000016</v>
      </c>
      <c r="Y142" s="55"/>
    </row>
    <row r="143" spans="1:25" ht="15" x14ac:dyDescent="0.25">
      <c r="A143" s="55"/>
      <c r="B143" s="48">
        <f t="shared" si="31"/>
        <v>32.083333333333329</v>
      </c>
      <c r="C143" s="39">
        <f t="shared" si="24"/>
        <v>10</v>
      </c>
      <c r="D143" s="39">
        <v>116</v>
      </c>
      <c r="E143" s="57"/>
      <c r="F143" s="49">
        <f t="shared" si="25"/>
        <v>1518.1900000000026</v>
      </c>
      <c r="G143" s="49">
        <f t="shared" si="26"/>
        <v>309.95999999999998</v>
      </c>
      <c r="H143" s="50">
        <f t="shared" si="18"/>
        <v>10.75</v>
      </c>
      <c r="I143" s="49">
        <f t="shared" si="19"/>
        <v>299.20999999999998</v>
      </c>
      <c r="J143" s="49"/>
      <c r="K143" s="49">
        <f t="shared" si="20"/>
        <v>1218.9800000000025</v>
      </c>
      <c r="L143" s="51">
        <f t="shared" si="27"/>
        <v>12174.339999999995</v>
      </c>
      <c r="M143" s="52">
        <f t="shared" si="32"/>
        <v>23781.01999999999</v>
      </c>
      <c r="N143" s="53">
        <f t="shared" si="33"/>
        <v>35955.359999999986</v>
      </c>
      <c r="O143" s="55"/>
      <c r="P143" s="49">
        <f t="shared" si="28"/>
        <v>3706.1600000000089</v>
      </c>
      <c r="Q143" s="49">
        <f t="shared" si="21"/>
        <v>261.11</v>
      </c>
      <c r="R143" s="50">
        <f t="shared" si="22"/>
        <v>14.41</v>
      </c>
      <c r="S143" s="49">
        <f t="shared" si="23"/>
        <v>246.70000000000002</v>
      </c>
      <c r="T143" s="49"/>
      <c r="U143" s="49">
        <f t="shared" si="34"/>
        <v>3459.4600000000091</v>
      </c>
      <c r="V143" s="51">
        <f t="shared" si="29"/>
        <v>7181.5600000000013</v>
      </c>
      <c r="W143" s="52">
        <f t="shared" si="30"/>
        <v>21540.540000000015</v>
      </c>
      <c r="X143" s="53">
        <f t="shared" si="35"/>
        <v>28722.100000000017</v>
      </c>
      <c r="Y143" s="55"/>
    </row>
    <row r="144" spans="1:25" ht="15" x14ac:dyDescent="0.25">
      <c r="A144" s="55"/>
      <c r="B144" s="48">
        <f t="shared" si="31"/>
        <v>32.083333333333329</v>
      </c>
      <c r="C144" s="39">
        <f t="shared" si="24"/>
        <v>10</v>
      </c>
      <c r="D144" s="39">
        <v>117</v>
      </c>
      <c r="E144" s="57"/>
      <c r="F144" s="49">
        <f t="shared" si="25"/>
        <v>1218.9800000000025</v>
      </c>
      <c r="G144" s="49">
        <f t="shared" si="26"/>
        <v>309.95999999999998</v>
      </c>
      <c r="H144" s="50">
        <f t="shared" si="18"/>
        <v>8.6300000000000008</v>
      </c>
      <c r="I144" s="49">
        <f t="shared" si="19"/>
        <v>301.33</v>
      </c>
      <c r="J144" s="49"/>
      <c r="K144" s="49">
        <f t="shared" si="20"/>
        <v>917.65000000000259</v>
      </c>
      <c r="L144" s="51">
        <f t="shared" si="27"/>
        <v>12182.969999999994</v>
      </c>
      <c r="M144" s="52">
        <f t="shared" si="32"/>
        <v>24082.349999999991</v>
      </c>
      <c r="N144" s="53">
        <f t="shared" si="33"/>
        <v>36265.319999999985</v>
      </c>
      <c r="O144" s="55"/>
      <c r="P144" s="49">
        <f t="shared" si="28"/>
        <v>3459.4600000000091</v>
      </c>
      <c r="Q144" s="49">
        <f t="shared" si="21"/>
        <v>261.11</v>
      </c>
      <c r="R144" s="50">
        <f t="shared" si="22"/>
        <v>13.45</v>
      </c>
      <c r="S144" s="49">
        <f t="shared" si="23"/>
        <v>247.66000000000003</v>
      </c>
      <c r="T144" s="49"/>
      <c r="U144" s="49">
        <f t="shared" si="34"/>
        <v>3211.8000000000093</v>
      </c>
      <c r="V144" s="51">
        <f t="shared" si="29"/>
        <v>7195.0100000000011</v>
      </c>
      <c r="W144" s="52">
        <f t="shared" si="30"/>
        <v>21788.200000000015</v>
      </c>
      <c r="X144" s="53">
        <f t="shared" si="35"/>
        <v>28983.210000000017</v>
      </c>
      <c r="Y144" s="55"/>
    </row>
    <row r="145" spans="1:25" ht="15" x14ac:dyDescent="0.25">
      <c r="A145" s="55"/>
      <c r="B145" s="48">
        <f t="shared" si="31"/>
        <v>32.083333333333329</v>
      </c>
      <c r="C145" s="39">
        <f t="shared" si="24"/>
        <v>10</v>
      </c>
      <c r="D145" s="39">
        <v>118</v>
      </c>
      <c r="E145" s="57"/>
      <c r="F145" s="49">
        <f t="shared" si="25"/>
        <v>917.65000000000259</v>
      </c>
      <c r="G145" s="49">
        <f t="shared" si="26"/>
        <v>309.95999999999998</v>
      </c>
      <c r="H145" s="50">
        <f t="shared" si="18"/>
        <v>6.5</v>
      </c>
      <c r="I145" s="49">
        <f t="shared" si="19"/>
        <v>303.45999999999998</v>
      </c>
      <c r="J145" s="49"/>
      <c r="K145" s="49">
        <f t="shared" si="20"/>
        <v>614.19000000000256</v>
      </c>
      <c r="L145" s="51">
        <f t="shared" si="27"/>
        <v>12189.469999999994</v>
      </c>
      <c r="M145" s="52">
        <f t="shared" si="32"/>
        <v>24385.80999999999</v>
      </c>
      <c r="N145" s="53">
        <f t="shared" si="33"/>
        <v>36575.279999999984</v>
      </c>
      <c r="O145" s="55"/>
      <c r="P145" s="49">
        <f t="shared" si="28"/>
        <v>3211.8000000000093</v>
      </c>
      <c r="Q145" s="49">
        <f t="shared" si="21"/>
        <v>261.11</v>
      </c>
      <c r="R145" s="50">
        <f t="shared" si="22"/>
        <v>12.49</v>
      </c>
      <c r="S145" s="49">
        <f t="shared" si="23"/>
        <v>248.62</v>
      </c>
      <c r="T145" s="49"/>
      <c r="U145" s="49">
        <f t="shared" si="34"/>
        <v>2963.1800000000094</v>
      </c>
      <c r="V145" s="51">
        <f t="shared" si="29"/>
        <v>7207.5000000000009</v>
      </c>
      <c r="W145" s="52">
        <f t="shared" si="30"/>
        <v>22036.820000000014</v>
      </c>
      <c r="X145" s="53">
        <f t="shared" si="35"/>
        <v>29244.320000000014</v>
      </c>
      <c r="Y145" s="55"/>
    </row>
    <row r="146" spans="1:25" ht="15" x14ac:dyDescent="0.25">
      <c r="A146" s="55"/>
      <c r="B146" s="48">
        <f t="shared" si="31"/>
        <v>32.083333333333329</v>
      </c>
      <c r="C146" s="39">
        <f t="shared" si="24"/>
        <v>10</v>
      </c>
      <c r="D146" s="39">
        <v>119</v>
      </c>
      <c r="E146" s="57"/>
      <c r="F146" s="49">
        <f t="shared" si="25"/>
        <v>614.19000000000256</v>
      </c>
      <c r="G146" s="49">
        <f t="shared" si="26"/>
        <v>309.95999999999998</v>
      </c>
      <c r="H146" s="50">
        <f t="shared" si="18"/>
        <v>4.3499999999999996</v>
      </c>
      <c r="I146" s="49">
        <f t="shared" si="19"/>
        <v>305.60999999999996</v>
      </c>
      <c r="J146" s="49"/>
      <c r="K146" s="49">
        <f t="shared" si="20"/>
        <v>308.5800000000026</v>
      </c>
      <c r="L146" s="51">
        <f t="shared" si="27"/>
        <v>12193.819999999994</v>
      </c>
      <c r="M146" s="52">
        <f t="shared" si="32"/>
        <v>24691.419999999991</v>
      </c>
      <c r="N146" s="53">
        <f t="shared" si="33"/>
        <v>36885.239999999983</v>
      </c>
      <c r="O146" s="55"/>
      <c r="P146" s="49">
        <f t="shared" si="28"/>
        <v>2963.1800000000094</v>
      </c>
      <c r="Q146" s="49">
        <f t="shared" si="21"/>
        <v>261.11</v>
      </c>
      <c r="R146" s="50">
        <f t="shared" si="22"/>
        <v>11.52</v>
      </c>
      <c r="S146" s="49">
        <f t="shared" si="23"/>
        <v>249.59</v>
      </c>
      <c r="T146" s="49"/>
      <c r="U146" s="49">
        <f t="shared" si="34"/>
        <v>2713.5900000000092</v>
      </c>
      <c r="V146" s="51">
        <f t="shared" si="29"/>
        <v>7219.0200000000013</v>
      </c>
      <c r="W146" s="52">
        <f t="shared" si="30"/>
        <v>22286.410000000014</v>
      </c>
      <c r="X146" s="53">
        <f t="shared" si="35"/>
        <v>29505.430000000015</v>
      </c>
      <c r="Y146" s="55"/>
    </row>
    <row r="147" spans="1:25" ht="15" x14ac:dyDescent="0.25">
      <c r="A147" s="55"/>
      <c r="B147" s="48">
        <f t="shared" si="31"/>
        <v>32.083333333333329</v>
      </c>
      <c r="C147" s="39">
        <f t="shared" si="24"/>
        <v>10</v>
      </c>
      <c r="D147" s="39">
        <v>120</v>
      </c>
      <c r="E147" s="57"/>
      <c r="F147" s="49">
        <f t="shared" si="25"/>
        <v>308.5800000000026</v>
      </c>
      <c r="G147" s="49">
        <f t="shared" si="26"/>
        <v>309.95999999999998</v>
      </c>
      <c r="H147" s="50">
        <f t="shared" si="18"/>
        <v>2.19</v>
      </c>
      <c r="I147" s="49">
        <f t="shared" si="19"/>
        <v>307.77</v>
      </c>
      <c r="J147" s="49"/>
      <c r="K147" s="49">
        <f t="shared" si="20"/>
        <v>0.81000000000261707</v>
      </c>
      <c r="L147" s="51">
        <f t="shared" si="27"/>
        <v>12196.009999999995</v>
      </c>
      <c r="M147" s="52">
        <f t="shared" si="32"/>
        <v>24999.189999999991</v>
      </c>
      <c r="N147" s="53">
        <f t="shared" si="33"/>
        <v>37195.199999999983</v>
      </c>
      <c r="O147" s="55"/>
      <c r="P147" s="49">
        <f t="shared" si="28"/>
        <v>2713.5900000000092</v>
      </c>
      <c r="Q147" s="49">
        <f t="shared" si="21"/>
        <v>261.11</v>
      </c>
      <c r="R147" s="50">
        <f t="shared" si="22"/>
        <v>10.55</v>
      </c>
      <c r="S147" s="49">
        <f t="shared" si="23"/>
        <v>250.56</v>
      </c>
      <c r="T147" s="49"/>
      <c r="U147" s="49">
        <f t="shared" si="34"/>
        <v>2463.0300000000093</v>
      </c>
      <c r="V147" s="51">
        <f t="shared" si="29"/>
        <v>7229.5700000000015</v>
      </c>
      <c r="W147" s="52">
        <f t="shared" si="30"/>
        <v>22536.970000000016</v>
      </c>
      <c r="X147" s="53">
        <f>V147+W147</f>
        <v>29766.540000000015</v>
      </c>
      <c r="Y147" s="55"/>
    </row>
    <row r="148" spans="1:25" ht="15" x14ac:dyDescent="0.25">
      <c r="A148" s="55"/>
      <c r="B148" s="48">
        <f t="shared" si="31"/>
        <v>33.083333333333329</v>
      </c>
      <c r="C148" s="39">
        <f t="shared" si="24"/>
        <v>11</v>
      </c>
      <c r="D148" s="39">
        <v>121</v>
      </c>
      <c r="E148" s="57"/>
      <c r="F148" s="49">
        <f t="shared" si="25"/>
        <v>0.81000000000261707</v>
      </c>
      <c r="G148" s="49">
        <f t="shared" si="26"/>
        <v>0.82000000000261708</v>
      </c>
      <c r="H148" s="50">
        <f t="shared" si="18"/>
        <v>0.01</v>
      </c>
      <c r="I148" s="49">
        <f t="shared" si="19"/>
        <v>0.81000000000261707</v>
      </c>
      <c r="J148" s="49"/>
      <c r="K148" s="49">
        <f t="shared" si="20"/>
        <v>0</v>
      </c>
      <c r="L148" s="51">
        <f t="shared" si="27"/>
        <v>12196.019999999995</v>
      </c>
      <c r="M148" s="52">
        <f t="shared" si="32"/>
        <v>24999.999999999993</v>
      </c>
      <c r="N148" s="53">
        <f t="shared" si="33"/>
        <v>37196.01999999999</v>
      </c>
      <c r="O148" s="55"/>
      <c r="P148" s="49">
        <f t="shared" si="28"/>
        <v>2463.0300000000093</v>
      </c>
      <c r="Q148" s="49">
        <f t="shared" si="21"/>
        <v>261.11</v>
      </c>
      <c r="R148" s="50">
        <f t="shared" si="22"/>
        <v>9.58</v>
      </c>
      <c r="S148" s="49">
        <f t="shared" si="23"/>
        <v>251.53</v>
      </c>
      <c r="T148" s="49"/>
      <c r="U148" s="49">
        <f t="shared" si="34"/>
        <v>2211.5000000000091</v>
      </c>
      <c r="V148" s="51">
        <f t="shared" si="29"/>
        <v>7239.1500000000015</v>
      </c>
      <c r="W148" s="52">
        <f t="shared" si="30"/>
        <v>22788.500000000015</v>
      </c>
      <c r="X148" s="53">
        <f t="shared" si="35"/>
        <v>30027.650000000016</v>
      </c>
      <c r="Y148" s="55"/>
    </row>
    <row r="149" spans="1:25" ht="15" x14ac:dyDescent="0.25">
      <c r="A149" s="55"/>
      <c r="B149" s="48">
        <f t="shared" si="31"/>
        <v>33.083333333333329</v>
      </c>
      <c r="C149" s="39">
        <f t="shared" si="24"/>
        <v>11</v>
      </c>
      <c r="D149" s="39">
        <v>122</v>
      </c>
      <c r="E149" s="57"/>
      <c r="F149" s="49">
        <f t="shared" si="25"/>
        <v>0</v>
      </c>
      <c r="G149" s="49">
        <f t="shared" si="26"/>
        <v>0</v>
      </c>
      <c r="H149" s="50">
        <f t="shared" si="18"/>
        <v>0</v>
      </c>
      <c r="I149" s="49">
        <f t="shared" si="19"/>
        <v>0</v>
      </c>
      <c r="J149" s="49"/>
      <c r="K149" s="49">
        <f t="shared" si="20"/>
        <v>0</v>
      </c>
      <c r="L149" s="51">
        <f t="shared" si="27"/>
        <v>0</v>
      </c>
      <c r="M149" s="52">
        <f t="shared" si="32"/>
        <v>0</v>
      </c>
      <c r="N149" s="53">
        <f t="shared" si="33"/>
        <v>0</v>
      </c>
      <c r="O149" s="55"/>
      <c r="P149" s="49">
        <f t="shared" si="28"/>
        <v>2211.5000000000091</v>
      </c>
      <c r="Q149" s="49">
        <f t="shared" si="21"/>
        <v>261.11</v>
      </c>
      <c r="R149" s="50">
        <f t="shared" si="22"/>
        <v>8.6</v>
      </c>
      <c r="S149" s="49">
        <f t="shared" si="23"/>
        <v>252.51000000000002</v>
      </c>
      <c r="T149" s="49"/>
      <c r="U149" s="49">
        <f t="shared" si="34"/>
        <v>1958.9900000000091</v>
      </c>
      <c r="V149" s="51">
        <f t="shared" si="29"/>
        <v>7247.7500000000018</v>
      </c>
      <c r="W149" s="52">
        <f t="shared" si="30"/>
        <v>23041.010000000013</v>
      </c>
      <c r="X149" s="53">
        <f t="shared" si="35"/>
        <v>30288.760000000017</v>
      </c>
      <c r="Y149" s="55"/>
    </row>
    <row r="150" spans="1:25" ht="15" x14ac:dyDescent="0.25">
      <c r="A150" s="55"/>
      <c r="B150" s="48">
        <f t="shared" si="31"/>
        <v>33.083333333333329</v>
      </c>
      <c r="C150" s="39">
        <f t="shared" si="24"/>
        <v>11</v>
      </c>
      <c r="D150" s="39">
        <v>123</v>
      </c>
      <c r="E150" s="57"/>
      <c r="F150" s="49">
        <f t="shared" si="25"/>
        <v>0</v>
      </c>
      <c r="G150" s="49">
        <f t="shared" si="26"/>
        <v>0</v>
      </c>
      <c r="H150" s="50">
        <f t="shared" si="18"/>
        <v>0</v>
      </c>
      <c r="I150" s="49">
        <f t="shared" si="19"/>
        <v>0</v>
      </c>
      <c r="J150" s="49"/>
      <c r="K150" s="49">
        <f t="shared" si="20"/>
        <v>0</v>
      </c>
      <c r="L150" s="51">
        <f t="shared" si="27"/>
        <v>0</v>
      </c>
      <c r="M150" s="52">
        <f t="shared" si="32"/>
        <v>0</v>
      </c>
      <c r="N150" s="53">
        <f t="shared" si="33"/>
        <v>0</v>
      </c>
      <c r="O150" s="55"/>
      <c r="P150" s="49">
        <f t="shared" si="28"/>
        <v>1958.9900000000091</v>
      </c>
      <c r="Q150" s="49">
        <f t="shared" si="21"/>
        <v>261.11</v>
      </c>
      <c r="R150" s="50">
        <f t="shared" si="22"/>
        <v>7.62</v>
      </c>
      <c r="S150" s="49">
        <f t="shared" si="23"/>
        <v>253.49</v>
      </c>
      <c r="T150" s="49"/>
      <c r="U150" s="49">
        <f t="shared" si="34"/>
        <v>1705.5000000000091</v>
      </c>
      <c r="V150" s="51">
        <f t="shared" si="29"/>
        <v>7255.3700000000017</v>
      </c>
      <c r="W150" s="52">
        <f t="shared" si="30"/>
        <v>23294.500000000015</v>
      </c>
      <c r="X150" s="53">
        <f t="shared" si="35"/>
        <v>30549.870000000017</v>
      </c>
      <c r="Y150" s="55"/>
    </row>
    <row r="151" spans="1:25" ht="15" x14ac:dyDescent="0.25">
      <c r="A151" s="55"/>
      <c r="B151" s="48">
        <f t="shared" si="31"/>
        <v>33.083333333333329</v>
      </c>
      <c r="C151" s="39">
        <f t="shared" si="24"/>
        <v>11</v>
      </c>
      <c r="D151" s="39">
        <v>124</v>
      </c>
      <c r="E151" s="57"/>
      <c r="F151" s="49">
        <f t="shared" si="25"/>
        <v>0</v>
      </c>
      <c r="G151" s="49">
        <f t="shared" si="26"/>
        <v>0</v>
      </c>
      <c r="H151" s="50">
        <f t="shared" si="18"/>
        <v>0</v>
      </c>
      <c r="I151" s="49">
        <f t="shared" si="19"/>
        <v>0</v>
      </c>
      <c r="J151" s="49"/>
      <c r="K151" s="49">
        <f t="shared" si="20"/>
        <v>0</v>
      </c>
      <c r="L151" s="51">
        <f t="shared" si="27"/>
        <v>0</v>
      </c>
      <c r="M151" s="52">
        <f t="shared" si="32"/>
        <v>0</v>
      </c>
      <c r="N151" s="53">
        <f t="shared" si="33"/>
        <v>0</v>
      </c>
      <c r="O151" s="55"/>
      <c r="P151" s="49">
        <f t="shared" si="28"/>
        <v>1705.5000000000091</v>
      </c>
      <c r="Q151" s="49">
        <f t="shared" si="21"/>
        <v>261.11</v>
      </c>
      <c r="R151" s="50">
        <f t="shared" si="22"/>
        <v>6.63</v>
      </c>
      <c r="S151" s="49">
        <f t="shared" si="23"/>
        <v>254.48000000000002</v>
      </c>
      <c r="T151" s="49"/>
      <c r="U151" s="49">
        <f t="shared" si="34"/>
        <v>1451.0200000000091</v>
      </c>
      <c r="V151" s="51">
        <f t="shared" si="29"/>
        <v>7262.0000000000018</v>
      </c>
      <c r="W151" s="52">
        <f t="shared" si="30"/>
        <v>23548.980000000014</v>
      </c>
      <c r="X151" s="53">
        <f t="shared" si="35"/>
        <v>30810.980000000018</v>
      </c>
      <c r="Y151" s="55"/>
    </row>
    <row r="152" spans="1:25" ht="15" x14ac:dyDescent="0.25">
      <c r="A152" s="55"/>
      <c r="B152" s="48">
        <f t="shared" si="31"/>
        <v>33.083333333333329</v>
      </c>
      <c r="C152" s="39">
        <f t="shared" si="24"/>
        <v>11</v>
      </c>
      <c r="D152" s="39">
        <v>125</v>
      </c>
      <c r="E152" s="57"/>
      <c r="F152" s="49">
        <f t="shared" si="25"/>
        <v>0</v>
      </c>
      <c r="G152" s="49">
        <f t="shared" si="26"/>
        <v>0</v>
      </c>
      <c r="H152" s="50">
        <f t="shared" si="18"/>
        <v>0</v>
      </c>
      <c r="I152" s="49">
        <f t="shared" si="19"/>
        <v>0</v>
      </c>
      <c r="J152" s="49"/>
      <c r="K152" s="49">
        <f t="shared" si="20"/>
        <v>0</v>
      </c>
      <c r="L152" s="51">
        <f t="shared" si="27"/>
        <v>0</v>
      </c>
      <c r="M152" s="52">
        <f t="shared" si="32"/>
        <v>0</v>
      </c>
      <c r="N152" s="53">
        <f t="shared" si="33"/>
        <v>0</v>
      </c>
      <c r="O152" s="55"/>
      <c r="P152" s="49">
        <f t="shared" si="28"/>
        <v>1451.0200000000091</v>
      </c>
      <c r="Q152" s="49">
        <f t="shared" si="21"/>
        <v>261.11</v>
      </c>
      <c r="R152" s="50">
        <f t="shared" si="22"/>
        <v>5.64</v>
      </c>
      <c r="S152" s="49">
        <f t="shared" si="23"/>
        <v>255.47000000000003</v>
      </c>
      <c r="T152" s="49"/>
      <c r="U152" s="49">
        <f t="shared" si="34"/>
        <v>1195.550000000009</v>
      </c>
      <c r="V152" s="51">
        <f t="shared" si="29"/>
        <v>7267.6400000000021</v>
      </c>
      <c r="W152" s="52">
        <f t="shared" si="30"/>
        <v>23804.450000000015</v>
      </c>
      <c r="X152" s="53">
        <f t="shared" si="35"/>
        <v>31072.090000000018</v>
      </c>
      <c r="Y152" s="55"/>
    </row>
    <row r="153" spans="1:25" ht="15" x14ac:dyDescent="0.25">
      <c r="A153" s="55"/>
      <c r="B153" s="48">
        <f t="shared" si="31"/>
        <v>33.083333333333329</v>
      </c>
      <c r="C153" s="39">
        <f t="shared" si="24"/>
        <v>11</v>
      </c>
      <c r="D153" s="39">
        <v>126</v>
      </c>
      <c r="E153" s="57"/>
      <c r="F153" s="49">
        <f t="shared" si="25"/>
        <v>0</v>
      </c>
      <c r="G153" s="49">
        <f t="shared" si="26"/>
        <v>0</v>
      </c>
      <c r="H153" s="50">
        <f t="shared" si="18"/>
        <v>0</v>
      </c>
      <c r="I153" s="49">
        <f t="shared" si="19"/>
        <v>0</v>
      </c>
      <c r="J153" s="49"/>
      <c r="K153" s="49">
        <f t="shared" si="20"/>
        <v>0</v>
      </c>
      <c r="L153" s="51">
        <f t="shared" si="27"/>
        <v>0</v>
      </c>
      <c r="M153" s="52">
        <f t="shared" si="32"/>
        <v>0</v>
      </c>
      <c r="N153" s="53">
        <f t="shared" si="33"/>
        <v>0</v>
      </c>
      <c r="O153" s="55"/>
      <c r="P153" s="49">
        <f t="shared" si="28"/>
        <v>1195.550000000009</v>
      </c>
      <c r="Q153" s="49">
        <f t="shared" si="21"/>
        <v>261.11</v>
      </c>
      <c r="R153" s="50">
        <f t="shared" si="22"/>
        <v>4.6500000000000004</v>
      </c>
      <c r="S153" s="49">
        <f t="shared" si="23"/>
        <v>256.46000000000004</v>
      </c>
      <c r="T153" s="49"/>
      <c r="U153" s="49">
        <f t="shared" si="34"/>
        <v>939.09000000000901</v>
      </c>
      <c r="V153" s="51">
        <f t="shared" si="29"/>
        <v>7272.2900000000018</v>
      </c>
      <c r="W153" s="52">
        <f t="shared" si="30"/>
        <v>24060.910000000014</v>
      </c>
      <c r="X153" s="53">
        <f t="shared" si="35"/>
        <v>31333.200000000015</v>
      </c>
      <c r="Y153" s="55"/>
    </row>
    <row r="154" spans="1:25" ht="15" x14ac:dyDescent="0.25">
      <c r="A154" s="55"/>
      <c r="B154" s="48">
        <f t="shared" si="31"/>
        <v>33.083333333333329</v>
      </c>
      <c r="C154" s="39">
        <f t="shared" si="24"/>
        <v>11</v>
      </c>
      <c r="D154" s="39">
        <v>127</v>
      </c>
      <c r="E154" s="57"/>
      <c r="F154" s="49">
        <f t="shared" si="25"/>
        <v>0</v>
      </c>
      <c r="G154" s="49">
        <f t="shared" si="26"/>
        <v>0</v>
      </c>
      <c r="H154" s="50">
        <f t="shared" si="18"/>
        <v>0</v>
      </c>
      <c r="I154" s="49">
        <f t="shared" si="19"/>
        <v>0</v>
      </c>
      <c r="J154" s="49"/>
      <c r="K154" s="49">
        <f t="shared" si="20"/>
        <v>0</v>
      </c>
      <c r="L154" s="51">
        <f t="shared" si="27"/>
        <v>0</v>
      </c>
      <c r="M154" s="52">
        <f t="shared" si="32"/>
        <v>0</v>
      </c>
      <c r="N154" s="53">
        <f t="shared" si="33"/>
        <v>0</v>
      </c>
      <c r="O154" s="55"/>
      <c r="P154" s="49">
        <f t="shared" si="28"/>
        <v>939.09000000000901</v>
      </c>
      <c r="Q154" s="49">
        <f t="shared" si="21"/>
        <v>261.11</v>
      </c>
      <c r="R154" s="50">
        <f t="shared" si="22"/>
        <v>3.65</v>
      </c>
      <c r="S154" s="49">
        <f t="shared" si="23"/>
        <v>257.46000000000004</v>
      </c>
      <c r="T154" s="49"/>
      <c r="U154" s="49">
        <f t="shared" si="34"/>
        <v>681.63000000000898</v>
      </c>
      <c r="V154" s="51">
        <f t="shared" si="29"/>
        <v>7275.9400000000014</v>
      </c>
      <c r="W154" s="52">
        <f t="shared" si="30"/>
        <v>24318.370000000014</v>
      </c>
      <c r="X154" s="53">
        <f t="shared" si="35"/>
        <v>31594.310000000016</v>
      </c>
      <c r="Y154" s="55"/>
    </row>
    <row r="155" spans="1:25" ht="15" x14ac:dyDescent="0.25">
      <c r="A155" s="55"/>
      <c r="B155" s="48">
        <f t="shared" si="31"/>
        <v>33.083333333333329</v>
      </c>
      <c r="C155" s="39">
        <f t="shared" si="24"/>
        <v>11</v>
      </c>
      <c r="D155" s="39">
        <v>128</v>
      </c>
      <c r="E155" s="57"/>
      <c r="F155" s="49">
        <f t="shared" si="25"/>
        <v>0</v>
      </c>
      <c r="G155" s="49">
        <f t="shared" si="26"/>
        <v>0</v>
      </c>
      <c r="H155" s="50">
        <f t="shared" si="18"/>
        <v>0</v>
      </c>
      <c r="I155" s="49">
        <f t="shared" si="19"/>
        <v>0</v>
      </c>
      <c r="J155" s="49"/>
      <c r="K155" s="49">
        <f t="shared" si="20"/>
        <v>0</v>
      </c>
      <c r="L155" s="51">
        <f t="shared" si="27"/>
        <v>0</v>
      </c>
      <c r="M155" s="52">
        <f t="shared" si="32"/>
        <v>0</v>
      </c>
      <c r="N155" s="53">
        <f t="shared" si="33"/>
        <v>0</v>
      </c>
      <c r="O155" s="55"/>
      <c r="P155" s="49">
        <f t="shared" si="28"/>
        <v>681.63000000000898</v>
      </c>
      <c r="Q155" s="49">
        <f t="shared" si="21"/>
        <v>261.11</v>
      </c>
      <c r="R155" s="50">
        <f t="shared" si="22"/>
        <v>2.65</v>
      </c>
      <c r="S155" s="49">
        <f t="shared" si="23"/>
        <v>258.46000000000004</v>
      </c>
      <c r="T155" s="49"/>
      <c r="U155" s="49">
        <f t="shared" si="34"/>
        <v>423.17000000000894</v>
      </c>
      <c r="V155" s="51">
        <f t="shared" si="29"/>
        <v>7278.5900000000011</v>
      </c>
      <c r="W155" s="52">
        <f t="shared" si="30"/>
        <v>24576.830000000013</v>
      </c>
      <c r="X155" s="53">
        <f t="shared" si="35"/>
        <v>31855.420000000013</v>
      </c>
      <c r="Y155" s="55"/>
    </row>
    <row r="156" spans="1:25" ht="15" x14ac:dyDescent="0.25">
      <c r="A156" s="55"/>
      <c r="B156" s="48">
        <f t="shared" si="31"/>
        <v>33.083333333333329</v>
      </c>
      <c r="C156" s="39">
        <f t="shared" si="24"/>
        <v>11</v>
      </c>
      <c r="D156" s="39">
        <v>129</v>
      </c>
      <c r="E156" s="57"/>
      <c r="F156" s="49">
        <f t="shared" si="25"/>
        <v>0</v>
      </c>
      <c r="G156" s="49">
        <f t="shared" si="26"/>
        <v>0</v>
      </c>
      <c r="H156" s="50">
        <f t="shared" ref="H156:H219" si="36">ROUND($L$23/12*F156,2)</f>
        <v>0</v>
      </c>
      <c r="I156" s="49">
        <f t="shared" ref="I156:I219" si="37">IF(F156+H156&lt;$L$24,F156,G156-H156)</f>
        <v>0</v>
      </c>
      <c r="J156" s="49"/>
      <c r="K156" s="49">
        <f t="shared" ref="K156:K219" si="38">F156-I156-J156</f>
        <v>0</v>
      </c>
      <c r="L156" s="51">
        <f t="shared" si="27"/>
        <v>0</v>
      </c>
      <c r="M156" s="52">
        <f t="shared" si="32"/>
        <v>0</v>
      </c>
      <c r="N156" s="53">
        <f t="shared" si="33"/>
        <v>0</v>
      </c>
      <c r="O156" s="55"/>
      <c r="P156" s="49">
        <f t="shared" si="28"/>
        <v>423.17000000000894</v>
      </c>
      <c r="Q156" s="49">
        <f t="shared" ref="Q156:Q219" si="39">IF(P156=0,R156+S156,IF($V$25&gt;=D156,0,ROUND($V$24,2)))</f>
        <v>261.11</v>
      </c>
      <c r="R156" s="50">
        <f t="shared" ref="R156:R219" si="40">ROUND($V$23/12*P156,2)</f>
        <v>1.65</v>
      </c>
      <c r="S156" s="49">
        <f t="shared" ref="S156:S219" si="41">IF(P156+R156&lt;$V$24,P156,Q156-R156)</f>
        <v>259.46000000000004</v>
      </c>
      <c r="T156" s="49"/>
      <c r="U156" s="49">
        <f t="shared" si="34"/>
        <v>163.7100000000089</v>
      </c>
      <c r="V156" s="51">
        <f t="shared" si="29"/>
        <v>7280.2400000000007</v>
      </c>
      <c r="W156" s="52">
        <f t="shared" si="30"/>
        <v>24836.290000000012</v>
      </c>
      <c r="X156" s="53">
        <f t="shared" si="35"/>
        <v>32116.530000000013</v>
      </c>
      <c r="Y156" s="55"/>
    </row>
    <row r="157" spans="1:25" ht="15" x14ac:dyDescent="0.25">
      <c r="A157" s="55"/>
      <c r="B157" s="48">
        <f t="shared" si="31"/>
        <v>33.083333333333329</v>
      </c>
      <c r="C157" s="39">
        <f t="shared" ref="C157:C220" si="42">ROUNDUP(D157/12,0)</f>
        <v>11</v>
      </c>
      <c r="D157" s="39">
        <v>130</v>
      </c>
      <c r="E157" s="57"/>
      <c r="F157" s="49">
        <f t="shared" ref="F157:F220" si="43">IF(F156+H156&lt;$L$24,0,K156)</f>
        <v>0</v>
      </c>
      <c r="G157" s="49">
        <f t="shared" ref="G157:G220" si="44">IF(F157+H157&lt;$L$24,H157+I157,IF($L$25&gt;=D157,0,ROUND($L$24,2)))</f>
        <v>0</v>
      </c>
      <c r="H157" s="50">
        <f t="shared" si="36"/>
        <v>0</v>
      </c>
      <c r="I157" s="49">
        <f t="shared" si="37"/>
        <v>0</v>
      </c>
      <c r="J157" s="49"/>
      <c r="K157" s="49">
        <f t="shared" si="38"/>
        <v>0</v>
      </c>
      <c r="L157" s="51">
        <f t="shared" ref="L157:L220" si="45">IF(F157=0,0,H157+L156)</f>
        <v>0</v>
      </c>
      <c r="M157" s="52">
        <f t="shared" si="32"/>
        <v>0</v>
      </c>
      <c r="N157" s="53">
        <f t="shared" si="33"/>
        <v>0</v>
      </c>
      <c r="O157" s="55"/>
      <c r="P157" s="49">
        <f t="shared" ref="P157:P220" si="46">IF(P156+R156&lt;$V$24,0,U156)</f>
        <v>163.7100000000089</v>
      </c>
      <c r="Q157" s="49">
        <f t="shared" si="39"/>
        <v>261.11</v>
      </c>
      <c r="R157" s="50">
        <f t="shared" si="40"/>
        <v>0.64</v>
      </c>
      <c r="S157" s="49">
        <f t="shared" si="41"/>
        <v>163.7100000000089</v>
      </c>
      <c r="T157" s="49"/>
      <c r="U157" s="49">
        <f t="shared" si="34"/>
        <v>0</v>
      </c>
      <c r="V157" s="51">
        <f t="shared" ref="V157:V158" si="47">IF(P157=0,0,R157+V156)</f>
        <v>7280.880000000001</v>
      </c>
      <c r="W157" s="52">
        <f t="shared" ref="W157:W220" si="48">IF(P157=0,0,S157+W156+T157)</f>
        <v>25000.000000000022</v>
      </c>
      <c r="X157" s="53">
        <f t="shared" si="35"/>
        <v>32280.880000000023</v>
      </c>
      <c r="Y157" s="55"/>
    </row>
    <row r="158" spans="1:25" ht="15" x14ac:dyDescent="0.25">
      <c r="A158" s="55"/>
      <c r="B158" s="48">
        <f t="shared" ref="B158:B221" si="49">$B$28+C158-1</f>
        <v>33.083333333333329</v>
      </c>
      <c r="C158" s="39">
        <f t="shared" si="42"/>
        <v>11</v>
      </c>
      <c r="D158" s="39">
        <v>131</v>
      </c>
      <c r="E158" s="57"/>
      <c r="F158" s="49">
        <f t="shared" si="43"/>
        <v>0</v>
      </c>
      <c r="G158" s="49">
        <f t="shared" si="44"/>
        <v>0</v>
      </c>
      <c r="H158" s="50">
        <f t="shared" si="36"/>
        <v>0</v>
      </c>
      <c r="I158" s="49">
        <f t="shared" si="37"/>
        <v>0</v>
      </c>
      <c r="J158" s="49"/>
      <c r="K158" s="49">
        <f t="shared" si="38"/>
        <v>0</v>
      </c>
      <c r="L158" s="51">
        <f t="shared" si="45"/>
        <v>0</v>
      </c>
      <c r="M158" s="52">
        <f t="shared" ref="M158:M221" si="50">IF(F158=0,0,I158+M157+J158)</f>
        <v>0</v>
      </c>
      <c r="N158" s="53">
        <f t="shared" ref="N158:N221" si="51">L158+M158</f>
        <v>0</v>
      </c>
      <c r="O158" s="55"/>
      <c r="P158" s="49">
        <f t="shared" si="46"/>
        <v>0</v>
      </c>
      <c r="Q158" s="49">
        <f t="shared" si="39"/>
        <v>0</v>
      </c>
      <c r="R158" s="50">
        <f t="shared" si="40"/>
        <v>0</v>
      </c>
      <c r="S158" s="49">
        <f t="shared" si="41"/>
        <v>0</v>
      </c>
      <c r="T158" s="49"/>
      <c r="U158" s="49">
        <f t="shared" ref="U158:U221" si="52">P158-S158-T158</f>
        <v>0</v>
      </c>
      <c r="V158" s="51">
        <f t="shared" si="47"/>
        <v>0</v>
      </c>
      <c r="W158" s="52">
        <f t="shared" si="48"/>
        <v>0</v>
      </c>
      <c r="X158" s="53">
        <f t="shared" ref="X158:X221" si="53">V158+W158</f>
        <v>0</v>
      </c>
      <c r="Y158" s="55"/>
    </row>
    <row r="159" spans="1:25" ht="15" x14ac:dyDescent="0.25">
      <c r="A159" s="55"/>
      <c r="B159" s="48">
        <f t="shared" si="49"/>
        <v>33.083333333333329</v>
      </c>
      <c r="C159" s="39">
        <f t="shared" si="42"/>
        <v>11</v>
      </c>
      <c r="D159" s="39">
        <v>132</v>
      </c>
      <c r="E159" s="57"/>
      <c r="F159" s="49">
        <f t="shared" si="43"/>
        <v>0</v>
      </c>
      <c r="G159" s="49">
        <f t="shared" si="44"/>
        <v>0</v>
      </c>
      <c r="H159" s="50">
        <f t="shared" si="36"/>
        <v>0</v>
      </c>
      <c r="I159" s="49">
        <f t="shared" si="37"/>
        <v>0</v>
      </c>
      <c r="J159" s="49"/>
      <c r="K159" s="49">
        <f t="shared" si="38"/>
        <v>0</v>
      </c>
      <c r="L159" s="51">
        <f>IF(F159=0,0,H159+L158)</f>
        <v>0</v>
      </c>
      <c r="M159" s="52">
        <f t="shared" si="50"/>
        <v>0</v>
      </c>
      <c r="N159" s="53">
        <f t="shared" si="51"/>
        <v>0</v>
      </c>
      <c r="O159" s="55"/>
      <c r="P159" s="49">
        <f t="shared" si="46"/>
        <v>0</v>
      </c>
      <c r="Q159" s="49">
        <f t="shared" si="39"/>
        <v>0</v>
      </c>
      <c r="R159" s="50">
        <f t="shared" si="40"/>
        <v>0</v>
      </c>
      <c r="S159" s="49">
        <f t="shared" si="41"/>
        <v>0</v>
      </c>
      <c r="T159" s="49"/>
      <c r="U159" s="49">
        <f t="shared" si="52"/>
        <v>0</v>
      </c>
      <c r="V159" s="51">
        <f>IF(P159=0,0,R159+V158)</f>
        <v>0</v>
      </c>
      <c r="W159" s="52">
        <f t="shared" si="48"/>
        <v>0</v>
      </c>
      <c r="X159" s="53">
        <f t="shared" si="53"/>
        <v>0</v>
      </c>
      <c r="Y159" s="55"/>
    </row>
    <row r="160" spans="1:25" ht="15" x14ac:dyDescent="0.25">
      <c r="A160" s="55"/>
      <c r="B160" s="48">
        <f t="shared" si="49"/>
        <v>34.083333333333329</v>
      </c>
      <c r="C160" s="39">
        <f t="shared" si="42"/>
        <v>12</v>
      </c>
      <c r="D160" s="39">
        <v>133</v>
      </c>
      <c r="E160" s="57"/>
      <c r="F160" s="49">
        <f t="shared" si="43"/>
        <v>0</v>
      </c>
      <c r="G160" s="49">
        <f t="shared" si="44"/>
        <v>0</v>
      </c>
      <c r="H160" s="50">
        <f t="shared" si="36"/>
        <v>0</v>
      </c>
      <c r="I160" s="49">
        <f t="shared" si="37"/>
        <v>0</v>
      </c>
      <c r="J160" s="49"/>
      <c r="K160" s="49">
        <f t="shared" si="38"/>
        <v>0</v>
      </c>
      <c r="L160" s="51">
        <f t="shared" si="45"/>
        <v>0</v>
      </c>
      <c r="M160" s="52">
        <f t="shared" si="50"/>
        <v>0</v>
      </c>
      <c r="N160" s="53">
        <f t="shared" si="51"/>
        <v>0</v>
      </c>
      <c r="O160" s="55"/>
      <c r="P160" s="49">
        <f t="shared" si="46"/>
        <v>0</v>
      </c>
      <c r="Q160" s="49">
        <f t="shared" si="39"/>
        <v>0</v>
      </c>
      <c r="R160" s="50">
        <f t="shared" si="40"/>
        <v>0</v>
      </c>
      <c r="S160" s="49">
        <f t="shared" si="41"/>
        <v>0</v>
      </c>
      <c r="T160" s="49"/>
      <c r="U160" s="49">
        <f t="shared" si="52"/>
        <v>0</v>
      </c>
      <c r="V160" s="51">
        <f t="shared" ref="V160:V223" si="54">IF(P160=0,0,R160+V159)</f>
        <v>0</v>
      </c>
      <c r="W160" s="52">
        <f t="shared" si="48"/>
        <v>0</v>
      </c>
      <c r="X160" s="53">
        <f t="shared" si="53"/>
        <v>0</v>
      </c>
      <c r="Y160" s="55"/>
    </row>
    <row r="161" spans="1:25" ht="15" x14ac:dyDescent="0.25">
      <c r="A161" s="55"/>
      <c r="B161" s="48">
        <f t="shared" si="49"/>
        <v>34.083333333333329</v>
      </c>
      <c r="C161" s="39">
        <f t="shared" si="42"/>
        <v>12</v>
      </c>
      <c r="D161" s="39">
        <v>134</v>
      </c>
      <c r="E161" s="57"/>
      <c r="F161" s="49">
        <f t="shared" si="43"/>
        <v>0</v>
      </c>
      <c r="G161" s="49">
        <f t="shared" si="44"/>
        <v>0</v>
      </c>
      <c r="H161" s="50">
        <f t="shared" si="36"/>
        <v>0</v>
      </c>
      <c r="I161" s="49">
        <f t="shared" si="37"/>
        <v>0</v>
      </c>
      <c r="J161" s="49"/>
      <c r="K161" s="49">
        <f t="shared" si="38"/>
        <v>0</v>
      </c>
      <c r="L161" s="51">
        <f t="shared" si="45"/>
        <v>0</v>
      </c>
      <c r="M161" s="52">
        <f t="shared" si="50"/>
        <v>0</v>
      </c>
      <c r="N161" s="53">
        <f t="shared" si="51"/>
        <v>0</v>
      </c>
      <c r="O161" s="55"/>
      <c r="P161" s="49">
        <f t="shared" si="46"/>
        <v>0</v>
      </c>
      <c r="Q161" s="49">
        <f t="shared" si="39"/>
        <v>0</v>
      </c>
      <c r="R161" s="50">
        <f t="shared" si="40"/>
        <v>0</v>
      </c>
      <c r="S161" s="49">
        <f t="shared" si="41"/>
        <v>0</v>
      </c>
      <c r="T161" s="49"/>
      <c r="U161" s="49">
        <f t="shared" si="52"/>
        <v>0</v>
      </c>
      <c r="V161" s="51">
        <f t="shared" si="54"/>
        <v>0</v>
      </c>
      <c r="W161" s="52">
        <f t="shared" si="48"/>
        <v>0</v>
      </c>
      <c r="X161" s="53">
        <f t="shared" si="53"/>
        <v>0</v>
      </c>
      <c r="Y161" s="55"/>
    </row>
    <row r="162" spans="1:25" ht="15" x14ac:dyDescent="0.25">
      <c r="A162" s="55"/>
      <c r="B162" s="48">
        <f t="shared" si="49"/>
        <v>34.083333333333329</v>
      </c>
      <c r="C162" s="39">
        <f t="shared" si="42"/>
        <v>12</v>
      </c>
      <c r="D162" s="39">
        <v>135</v>
      </c>
      <c r="E162" s="57"/>
      <c r="F162" s="49">
        <f t="shared" si="43"/>
        <v>0</v>
      </c>
      <c r="G162" s="49">
        <f t="shared" si="44"/>
        <v>0</v>
      </c>
      <c r="H162" s="50">
        <f t="shared" si="36"/>
        <v>0</v>
      </c>
      <c r="I162" s="49">
        <f t="shared" si="37"/>
        <v>0</v>
      </c>
      <c r="J162" s="49"/>
      <c r="K162" s="49">
        <f t="shared" si="38"/>
        <v>0</v>
      </c>
      <c r="L162" s="51">
        <f t="shared" si="45"/>
        <v>0</v>
      </c>
      <c r="M162" s="52">
        <f t="shared" si="50"/>
        <v>0</v>
      </c>
      <c r="N162" s="53">
        <f t="shared" si="51"/>
        <v>0</v>
      </c>
      <c r="O162" s="55"/>
      <c r="P162" s="49">
        <f t="shared" si="46"/>
        <v>0</v>
      </c>
      <c r="Q162" s="49">
        <f t="shared" si="39"/>
        <v>0</v>
      </c>
      <c r="R162" s="50">
        <f t="shared" si="40"/>
        <v>0</v>
      </c>
      <c r="S162" s="49">
        <f t="shared" si="41"/>
        <v>0</v>
      </c>
      <c r="T162" s="49"/>
      <c r="U162" s="49">
        <f t="shared" si="52"/>
        <v>0</v>
      </c>
      <c r="V162" s="51">
        <f t="shared" si="54"/>
        <v>0</v>
      </c>
      <c r="W162" s="52">
        <f t="shared" si="48"/>
        <v>0</v>
      </c>
      <c r="X162" s="53">
        <f t="shared" si="53"/>
        <v>0</v>
      </c>
      <c r="Y162" s="55"/>
    </row>
    <row r="163" spans="1:25" ht="15" x14ac:dyDescent="0.25">
      <c r="A163" s="55"/>
      <c r="B163" s="48">
        <f t="shared" si="49"/>
        <v>34.083333333333329</v>
      </c>
      <c r="C163" s="39">
        <f t="shared" si="42"/>
        <v>12</v>
      </c>
      <c r="D163" s="39">
        <v>136</v>
      </c>
      <c r="E163" s="57"/>
      <c r="F163" s="49">
        <f t="shared" si="43"/>
        <v>0</v>
      </c>
      <c r="G163" s="49">
        <f t="shared" si="44"/>
        <v>0</v>
      </c>
      <c r="H163" s="50">
        <f t="shared" si="36"/>
        <v>0</v>
      </c>
      <c r="I163" s="49">
        <f t="shared" si="37"/>
        <v>0</v>
      </c>
      <c r="J163" s="49"/>
      <c r="K163" s="49">
        <f t="shared" si="38"/>
        <v>0</v>
      </c>
      <c r="L163" s="51">
        <f t="shared" si="45"/>
        <v>0</v>
      </c>
      <c r="M163" s="52">
        <f t="shared" si="50"/>
        <v>0</v>
      </c>
      <c r="N163" s="53">
        <f t="shared" si="51"/>
        <v>0</v>
      </c>
      <c r="O163" s="55"/>
      <c r="P163" s="49">
        <f t="shared" si="46"/>
        <v>0</v>
      </c>
      <c r="Q163" s="49">
        <f t="shared" si="39"/>
        <v>0</v>
      </c>
      <c r="R163" s="50">
        <f t="shared" si="40"/>
        <v>0</v>
      </c>
      <c r="S163" s="49">
        <f t="shared" si="41"/>
        <v>0</v>
      </c>
      <c r="T163" s="49"/>
      <c r="U163" s="49">
        <f t="shared" si="52"/>
        <v>0</v>
      </c>
      <c r="V163" s="51">
        <f t="shared" si="54"/>
        <v>0</v>
      </c>
      <c r="W163" s="52">
        <f t="shared" si="48"/>
        <v>0</v>
      </c>
      <c r="X163" s="53">
        <f t="shared" si="53"/>
        <v>0</v>
      </c>
      <c r="Y163" s="55"/>
    </row>
    <row r="164" spans="1:25" ht="15" x14ac:dyDescent="0.25">
      <c r="A164" s="55"/>
      <c r="B164" s="48">
        <f t="shared" si="49"/>
        <v>34.083333333333329</v>
      </c>
      <c r="C164" s="39">
        <f t="shared" si="42"/>
        <v>12</v>
      </c>
      <c r="D164" s="39">
        <v>137</v>
      </c>
      <c r="E164" s="57"/>
      <c r="F164" s="49">
        <f t="shared" si="43"/>
        <v>0</v>
      </c>
      <c r="G164" s="49">
        <f t="shared" si="44"/>
        <v>0</v>
      </c>
      <c r="H164" s="50">
        <f t="shared" si="36"/>
        <v>0</v>
      </c>
      <c r="I164" s="49">
        <f t="shared" si="37"/>
        <v>0</v>
      </c>
      <c r="J164" s="49"/>
      <c r="K164" s="49">
        <f t="shared" si="38"/>
        <v>0</v>
      </c>
      <c r="L164" s="51">
        <f t="shared" si="45"/>
        <v>0</v>
      </c>
      <c r="M164" s="52">
        <f t="shared" si="50"/>
        <v>0</v>
      </c>
      <c r="N164" s="53">
        <f t="shared" si="51"/>
        <v>0</v>
      </c>
      <c r="O164" s="55"/>
      <c r="P164" s="49">
        <f t="shared" si="46"/>
        <v>0</v>
      </c>
      <c r="Q164" s="49">
        <f t="shared" si="39"/>
        <v>0</v>
      </c>
      <c r="R164" s="50">
        <f t="shared" si="40"/>
        <v>0</v>
      </c>
      <c r="S164" s="49">
        <f t="shared" si="41"/>
        <v>0</v>
      </c>
      <c r="T164" s="49"/>
      <c r="U164" s="49">
        <f t="shared" si="52"/>
        <v>0</v>
      </c>
      <c r="V164" s="51">
        <f t="shared" si="54"/>
        <v>0</v>
      </c>
      <c r="W164" s="52">
        <f t="shared" si="48"/>
        <v>0</v>
      </c>
      <c r="X164" s="53">
        <f t="shared" si="53"/>
        <v>0</v>
      </c>
      <c r="Y164" s="55"/>
    </row>
    <row r="165" spans="1:25" ht="15" x14ac:dyDescent="0.25">
      <c r="A165" s="55"/>
      <c r="B165" s="48">
        <f t="shared" si="49"/>
        <v>34.083333333333329</v>
      </c>
      <c r="C165" s="39">
        <f t="shared" si="42"/>
        <v>12</v>
      </c>
      <c r="D165" s="39">
        <v>138</v>
      </c>
      <c r="E165" s="57"/>
      <c r="F165" s="49">
        <f t="shared" si="43"/>
        <v>0</v>
      </c>
      <c r="G165" s="49">
        <f t="shared" si="44"/>
        <v>0</v>
      </c>
      <c r="H165" s="50">
        <f t="shared" si="36"/>
        <v>0</v>
      </c>
      <c r="I165" s="49">
        <f t="shared" si="37"/>
        <v>0</v>
      </c>
      <c r="J165" s="49"/>
      <c r="K165" s="49">
        <f t="shared" si="38"/>
        <v>0</v>
      </c>
      <c r="L165" s="51">
        <f t="shared" si="45"/>
        <v>0</v>
      </c>
      <c r="M165" s="52">
        <f t="shared" si="50"/>
        <v>0</v>
      </c>
      <c r="N165" s="53">
        <f t="shared" si="51"/>
        <v>0</v>
      </c>
      <c r="O165" s="55"/>
      <c r="P165" s="49">
        <f t="shared" si="46"/>
        <v>0</v>
      </c>
      <c r="Q165" s="49">
        <f t="shared" si="39"/>
        <v>0</v>
      </c>
      <c r="R165" s="50">
        <f t="shared" si="40"/>
        <v>0</v>
      </c>
      <c r="S165" s="49">
        <f t="shared" si="41"/>
        <v>0</v>
      </c>
      <c r="T165" s="49"/>
      <c r="U165" s="49">
        <f t="shared" si="52"/>
        <v>0</v>
      </c>
      <c r="V165" s="51">
        <f t="shared" si="54"/>
        <v>0</v>
      </c>
      <c r="W165" s="52">
        <f t="shared" si="48"/>
        <v>0</v>
      </c>
      <c r="X165" s="53">
        <f t="shared" si="53"/>
        <v>0</v>
      </c>
      <c r="Y165" s="55"/>
    </row>
    <row r="166" spans="1:25" ht="15" x14ac:dyDescent="0.25">
      <c r="A166" s="55"/>
      <c r="B166" s="48">
        <f t="shared" si="49"/>
        <v>34.083333333333329</v>
      </c>
      <c r="C166" s="39">
        <f t="shared" si="42"/>
        <v>12</v>
      </c>
      <c r="D166" s="39">
        <v>139</v>
      </c>
      <c r="E166" s="57"/>
      <c r="F166" s="49">
        <f t="shared" si="43"/>
        <v>0</v>
      </c>
      <c r="G166" s="49">
        <f t="shared" si="44"/>
        <v>0</v>
      </c>
      <c r="H166" s="50">
        <f t="shared" si="36"/>
        <v>0</v>
      </c>
      <c r="I166" s="49">
        <f t="shared" si="37"/>
        <v>0</v>
      </c>
      <c r="J166" s="49"/>
      <c r="K166" s="49">
        <f t="shared" si="38"/>
        <v>0</v>
      </c>
      <c r="L166" s="51">
        <f t="shared" si="45"/>
        <v>0</v>
      </c>
      <c r="M166" s="52">
        <f t="shared" si="50"/>
        <v>0</v>
      </c>
      <c r="N166" s="53">
        <f t="shared" si="51"/>
        <v>0</v>
      </c>
      <c r="O166" s="55"/>
      <c r="P166" s="49">
        <f t="shared" si="46"/>
        <v>0</v>
      </c>
      <c r="Q166" s="49">
        <f t="shared" si="39"/>
        <v>0</v>
      </c>
      <c r="R166" s="50">
        <f t="shared" si="40"/>
        <v>0</v>
      </c>
      <c r="S166" s="49">
        <f t="shared" si="41"/>
        <v>0</v>
      </c>
      <c r="T166" s="49"/>
      <c r="U166" s="49">
        <f t="shared" si="52"/>
        <v>0</v>
      </c>
      <c r="V166" s="51">
        <f t="shared" si="54"/>
        <v>0</v>
      </c>
      <c r="W166" s="52">
        <f t="shared" si="48"/>
        <v>0</v>
      </c>
      <c r="X166" s="53">
        <f t="shared" si="53"/>
        <v>0</v>
      </c>
      <c r="Y166" s="55"/>
    </row>
    <row r="167" spans="1:25" ht="15" x14ac:dyDescent="0.25">
      <c r="A167" s="55"/>
      <c r="B167" s="48">
        <f t="shared" si="49"/>
        <v>34.083333333333329</v>
      </c>
      <c r="C167" s="39">
        <f t="shared" si="42"/>
        <v>12</v>
      </c>
      <c r="D167" s="39">
        <v>140</v>
      </c>
      <c r="E167" s="57"/>
      <c r="F167" s="49">
        <f t="shared" si="43"/>
        <v>0</v>
      </c>
      <c r="G167" s="49">
        <f t="shared" si="44"/>
        <v>0</v>
      </c>
      <c r="H167" s="50">
        <f t="shared" si="36"/>
        <v>0</v>
      </c>
      <c r="I167" s="49">
        <f t="shared" si="37"/>
        <v>0</v>
      </c>
      <c r="J167" s="49"/>
      <c r="K167" s="49">
        <f t="shared" si="38"/>
        <v>0</v>
      </c>
      <c r="L167" s="51">
        <f t="shared" si="45"/>
        <v>0</v>
      </c>
      <c r="M167" s="52">
        <f t="shared" si="50"/>
        <v>0</v>
      </c>
      <c r="N167" s="53">
        <f t="shared" si="51"/>
        <v>0</v>
      </c>
      <c r="O167" s="55"/>
      <c r="P167" s="49">
        <f t="shared" si="46"/>
        <v>0</v>
      </c>
      <c r="Q167" s="49">
        <f t="shared" si="39"/>
        <v>0</v>
      </c>
      <c r="R167" s="50">
        <f t="shared" si="40"/>
        <v>0</v>
      </c>
      <c r="S167" s="49">
        <f t="shared" si="41"/>
        <v>0</v>
      </c>
      <c r="T167" s="49"/>
      <c r="U167" s="49">
        <f t="shared" si="52"/>
        <v>0</v>
      </c>
      <c r="V167" s="51">
        <f t="shared" si="54"/>
        <v>0</v>
      </c>
      <c r="W167" s="52">
        <f t="shared" si="48"/>
        <v>0</v>
      </c>
      <c r="X167" s="53">
        <f t="shared" si="53"/>
        <v>0</v>
      </c>
      <c r="Y167" s="55"/>
    </row>
    <row r="168" spans="1:25" ht="15" x14ac:dyDescent="0.25">
      <c r="A168" s="55"/>
      <c r="B168" s="48">
        <f t="shared" si="49"/>
        <v>34.083333333333329</v>
      </c>
      <c r="C168" s="39">
        <f t="shared" si="42"/>
        <v>12</v>
      </c>
      <c r="D168" s="39">
        <v>141</v>
      </c>
      <c r="E168" s="57"/>
      <c r="F168" s="49">
        <f t="shared" si="43"/>
        <v>0</v>
      </c>
      <c r="G168" s="49">
        <f t="shared" si="44"/>
        <v>0</v>
      </c>
      <c r="H168" s="50">
        <f t="shared" si="36"/>
        <v>0</v>
      </c>
      <c r="I168" s="49">
        <f t="shared" si="37"/>
        <v>0</v>
      </c>
      <c r="J168" s="49"/>
      <c r="K168" s="49">
        <f t="shared" si="38"/>
        <v>0</v>
      </c>
      <c r="L168" s="51">
        <f t="shared" si="45"/>
        <v>0</v>
      </c>
      <c r="M168" s="52">
        <f t="shared" si="50"/>
        <v>0</v>
      </c>
      <c r="N168" s="53">
        <f t="shared" si="51"/>
        <v>0</v>
      </c>
      <c r="O168" s="55"/>
      <c r="P168" s="49">
        <f t="shared" si="46"/>
        <v>0</v>
      </c>
      <c r="Q168" s="49">
        <f t="shared" si="39"/>
        <v>0</v>
      </c>
      <c r="R168" s="50">
        <f t="shared" si="40"/>
        <v>0</v>
      </c>
      <c r="S168" s="49">
        <f t="shared" si="41"/>
        <v>0</v>
      </c>
      <c r="T168" s="49"/>
      <c r="U168" s="49">
        <f t="shared" si="52"/>
        <v>0</v>
      </c>
      <c r="V168" s="51">
        <f t="shared" si="54"/>
        <v>0</v>
      </c>
      <c r="W168" s="52">
        <f t="shared" si="48"/>
        <v>0</v>
      </c>
      <c r="X168" s="53">
        <f t="shared" si="53"/>
        <v>0</v>
      </c>
      <c r="Y168" s="55"/>
    </row>
    <row r="169" spans="1:25" ht="15" x14ac:dyDescent="0.25">
      <c r="A169" s="55"/>
      <c r="B169" s="48">
        <f t="shared" si="49"/>
        <v>34.083333333333329</v>
      </c>
      <c r="C169" s="39">
        <f t="shared" si="42"/>
        <v>12</v>
      </c>
      <c r="D169" s="39">
        <v>142</v>
      </c>
      <c r="E169" s="57"/>
      <c r="F169" s="49">
        <f t="shared" si="43"/>
        <v>0</v>
      </c>
      <c r="G169" s="49">
        <f t="shared" si="44"/>
        <v>0</v>
      </c>
      <c r="H169" s="50">
        <f t="shared" si="36"/>
        <v>0</v>
      </c>
      <c r="I169" s="49">
        <f t="shared" si="37"/>
        <v>0</v>
      </c>
      <c r="J169" s="49"/>
      <c r="K169" s="49">
        <f t="shared" si="38"/>
        <v>0</v>
      </c>
      <c r="L169" s="51">
        <f t="shared" si="45"/>
        <v>0</v>
      </c>
      <c r="M169" s="52">
        <f t="shared" si="50"/>
        <v>0</v>
      </c>
      <c r="N169" s="53">
        <f t="shared" si="51"/>
        <v>0</v>
      </c>
      <c r="O169" s="55"/>
      <c r="P169" s="49">
        <f t="shared" si="46"/>
        <v>0</v>
      </c>
      <c r="Q169" s="49">
        <f t="shared" si="39"/>
        <v>0</v>
      </c>
      <c r="R169" s="50">
        <f t="shared" si="40"/>
        <v>0</v>
      </c>
      <c r="S169" s="49">
        <f t="shared" si="41"/>
        <v>0</v>
      </c>
      <c r="T169" s="49"/>
      <c r="U169" s="49">
        <f t="shared" si="52"/>
        <v>0</v>
      </c>
      <c r="V169" s="51">
        <f t="shared" si="54"/>
        <v>0</v>
      </c>
      <c r="W169" s="52">
        <f t="shared" si="48"/>
        <v>0</v>
      </c>
      <c r="X169" s="53">
        <f t="shared" si="53"/>
        <v>0</v>
      </c>
      <c r="Y169" s="55"/>
    </row>
    <row r="170" spans="1:25" ht="15" x14ac:dyDescent="0.25">
      <c r="A170" s="55"/>
      <c r="B170" s="48">
        <f t="shared" si="49"/>
        <v>34.083333333333329</v>
      </c>
      <c r="C170" s="39">
        <f t="shared" si="42"/>
        <v>12</v>
      </c>
      <c r="D170" s="39">
        <v>143</v>
      </c>
      <c r="E170" s="57"/>
      <c r="F170" s="49">
        <f t="shared" si="43"/>
        <v>0</v>
      </c>
      <c r="G170" s="49">
        <f t="shared" si="44"/>
        <v>0</v>
      </c>
      <c r="H170" s="50">
        <f t="shared" si="36"/>
        <v>0</v>
      </c>
      <c r="I170" s="49">
        <f t="shared" si="37"/>
        <v>0</v>
      </c>
      <c r="J170" s="49"/>
      <c r="K170" s="49">
        <f t="shared" si="38"/>
        <v>0</v>
      </c>
      <c r="L170" s="51">
        <f t="shared" si="45"/>
        <v>0</v>
      </c>
      <c r="M170" s="52">
        <f t="shared" si="50"/>
        <v>0</v>
      </c>
      <c r="N170" s="53">
        <f t="shared" si="51"/>
        <v>0</v>
      </c>
      <c r="O170" s="55"/>
      <c r="P170" s="49">
        <f t="shared" si="46"/>
        <v>0</v>
      </c>
      <c r="Q170" s="49">
        <f t="shared" si="39"/>
        <v>0</v>
      </c>
      <c r="R170" s="50">
        <f t="shared" si="40"/>
        <v>0</v>
      </c>
      <c r="S170" s="49">
        <f t="shared" si="41"/>
        <v>0</v>
      </c>
      <c r="T170" s="49"/>
      <c r="U170" s="49">
        <f t="shared" si="52"/>
        <v>0</v>
      </c>
      <c r="V170" s="51">
        <f t="shared" si="54"/>
        <v>0</v>
      </c>
      <c r="W170" s="52">
        <f t="shared" si="48"/>
        <v>0</v>
      </c>
      <c r="X170" s="53">
        <f t="shared" si="53"/>
        <v>0</v>
      </c>
      <c r="Y170" s="55"/>
    </row>
    <row r="171" spans="1:25" ht="15" x14ac:dyDescent="0.25">
      <c r="A171" s="55"/>
      <c r="B171" s="48">
        <f t="shared" si="49"/>
        <v>34.083333333333329</v>
      </c>
      <c r="C171" s="39">
        <f t="shared" si="42"/>
        <v>12</v>
      </c>
      <c r="D171" s="39">
        <v>144</v>
      </c>
      <c r="E171" s="57"/>
      <c r="F171" s="49">
        <f t="shared" si="43"/>
        <v>0</v>
      </c>
      <c r="G171" s="49">
        <f t="shared" si="44"/>
        <v>0</v>
      </c>
      <c r="H171" s="50">
        <f t="shared" si="36"/>
        <v>0</v>
      </c>
      <c r="I171" s="49">
        <f t="shared" si="37"/>
        <v>0</v>
      </c>
      <c r="J171" s="49"/>
      <c r="K171" s="49">
        <f t="shared" si="38"/>
        <v>0</v>
      </c>
      <c r="L171" s="51">
        <f t="shared" si="45"/>
        <v>0</v>
      </c>
      <c r="M171" s="52">
        <f t="shared" si="50"/>
        <v>0</v>
      </c>
      <c r="N171" s="53">
        <f t="shared" si="51"/>
        <v>0</v>
      </c>
      <c r="O171" s="55"/>
      <c r="P171" s="49">
        <f t="shared" si="46"/>
        <v>0</v>
      </c>
      <c r="Q171" s="49">
        <f t="shared" si="39"/>
        <v>0</v>
      </c>
      <c r="R171" s="50">
        <f t="shared" si="40"/>
        <v>0</v>
      </c>
      <c r="S171" s="49">
        <f t="shared" si="41"/>
        <v>0</v>
      </c>
      <c r="T171" s="49"/>
      <c r="U171" s="49">
        <f t="shared" si="52"/>
        <v>0</v>
      </c>
      <c r="V171" s="51">
        <f t="shared" si="54"/>
        <v>0</v>
      </c>
      <c r="W171" s="52">
        <f t="shared" si="48"/>
        <v>0</v>
      </c>
      <c r="X171" s="53">
        <f t="shared" si="53"/>
        <v>0</v>
      </c>
      <c r="Y171" s="55"/>
    </row>
    <row r="172" spans="1:25" ht="15" x14ac:dyDescent="0.25">
      <c r="A172" s="55"/>
      <c r="B172" s="48">
        <f t="shared" si="49"/>
        <v>35.083333333333329</v>
      </c>
      <c r="C172" s="39">
        <f t="shared" si="42"/>
        <v>13</v>
      </c>
      <c r="D172" s="39">
        <v>145</v>
      </c>
      <c r="E172" s="57"/>
      <c r="F172" s="49">
        <f t="shared" si="43"/>
        <v>0</v>
      </c>
      <c r="G172" s="49">
        <f t="shared" si="44"/>
        <v>0</v>
      </c>
      <c r="H172" s="50">
        <f t="shared" si="36"/>
        <v>0</v>
      </c>
      <c r="I172" s="49">
        <f t="shared" si="37"/>
        <v>0</v>
      </c>
      <c r="J172" s="49"/>
      <c r="K172" s="49">
        <f t="shared" si="38"/>
        <v>0</v>
      </c>
      <c r="L172" s="51">
        <f t="shared" si="45"/>
        <v>0</v>
      </c>
      <c r="M172" s="52">
        <f t="shared" si="50"/>
        <v>0</v>
      </c>
      <c r="N172" s="53">
        <f t="shared" si="51"/>
        <v>0</v>
      </c>
      <c r="O172" s="55"/>
      <c r="P172" s="49">
        <f t="shared" si="46"/>
        <v>0</v>
      </c>
      <c r="Q172" s="49">
        <f t="shared" si="39"/>
        <v>0</v>
      </c>
      <c r="R172" s="50">
        <f t="shared" si="40"/>
        <v>0</v>
      </c>
      <c r="S172" s="49">
        <f t="shared" si="41"/>
        <v>0</v>
      </c>
      <c r="T172" s="49"/>
      <c r="U172" s="49">
        <f t="shared" si="52"/>
        <v>0</v>
      </c>
      <c r="V172" s="51">
        <f t="shared" si="54"/>
        <v>0</v>
      </c>
      <c r="W172" s="52">
        <f t="shared" si="48"/>
        <v>0</v>
      </c>
      <c r="X172" s="53">
        <f t="shared" si="53"/>
        <v>0</v>
      </c>
      <c r="Y172" s="55"/>
    </row>
    <row r="173" spans="1:25" ht="15" x14ac:dyDescent="0.25">
      <c r="A173" s="55"/>
      <c r="B173" s="48">
        <f t="shared" si="49"/>
        <v>35.083333333333329</v>
      </c>
      <c r="C173" s="39">
        <f t="shared" si="42"/>
        <v>13</v>
      </c>
      <c r="D173" s="39">
        <v>146</v>
      </c>
      <c r="E173" s="57"/>
      <c r="F173" s="49">
        <f t="shared" si="43"/>
        <v>0</v>
      </c>
      <c r="G173" s="49">
        <f t="shared" si="44"/>
        <v>0</v>
      </c>
      <c r="H173" s="50">
        <f t="shared" si="36"/>
        <v>0</v>
      </c>
      <c r="I173" s="49">
        <f t="shared" si="37"/>
        <v>0</v>
      </c>
      <c r="J173" s="49"/>
      <c r="K173" s="49">
        <f t="shared" si="38"/>
        <v>0</v>
      </c>
      <c r="L173" s="51">
        <f t="shared" si="45"/>
        <v>0</v>
      </c>
      <c r="M173" s="52">
        <f t="shared" si="50"/>
        <v>0</v>
      </c>
      <c r="N173" s="53">
        <f t="shared" si="51"/>
        <v>0</v>
      </c>
      <c r="O173" s="55"/>
      <c r="P173" s="49">
        <f t="shared" si="46"/>
        <v>0</v>
      </c>
      <c r="Q173" s="49">
        <f t="shared" si="39"/>
        <v>0</v>
      </c>
      <c r="R173" s="50">
        <f t="shared" si="40"/>
        <v>0</v>
      </c>
      <c r="S173" s="49">
        <f t="shared" si="41"/>
        <v>0</v>
      </c>
      <c r="T173" s="49"/>
      <c r="U173" s="49">
        <f t="shared" si="52"/>
        <v>0</v>
      </c>
      <c r="V173" s="51">
        <f t="shared" si="54"/>
        <v>0</v>
      </c>
      <c r="W173" s="52">
        <f t="shared" si="48"/>
        <v>0</v>
      </c>
      <c r="X173" s="53">
        <f t="shared" si="53"/>
        <v>0</v>
      </c>
      <c r="Y173" s="55"/>
    </row>
    <row r="174" spans="1:25" ht="15" x14ac:dyDescent="0.25">
      <c r="A174" s="55"/>
      <c r="B174" s="48">
        <f t="shared" si="49"/>
        <v>35.083333333333329</v>
      </c>
      <c r="C174" s="39">
        <f t="shared" si="42"/>
        <v>13</v>
      </c>
      <c r="D174" s="39">
        <v>147</v>
      </c>
      <c r="E174" s="57"/>
      <c r="F174" s="49">
        <f t="shared" si="43"/>
        <v>0</v>
      </c>
      <c r="G174" s="49">
        <f t="shared" si="44"/>
        <v>0</v>
      </c>
      <c r="H174" s="50">
        <f t="shared" si="36"/>
        <v>0</v>
      </c>
      <c r="I174" s="49">
        <f t="shared" si="37"/>
        <v>0</v>
      </c>
      <c r="J174" s="49"/>
      <c r="K174" s="49">
        <f t="shared" si="38"/>
        <v>0</v>
      </c>
      <c r="L174" s="51">
        <f t="shared" si="45"/>
        <v>0</v>
      </c>
      <c r="M174" s="52">
        <f t="shared" si="50"/>
        <v>0</v>
      </c>
      <c r="N174" s="53">
        <f t="shared" si="51"/>
        <v>0</v>
      </c>
      <c r="O174" s="55"/>
      <c r="P174" s="49">
        <f t="shared" si="46"/>
        <v>0</v>
      </c>
      <c r="Q174" s="49">
        <f t="shared" si="39"/>
        <v>0</v>
      </c>
      <c r="R174" s="50">
        <f t="shared" si="40"/>
        <v>0</v>
      </c>
      <c r="S174" s="49">
        <f t="shared" si="41"/>
        <v>0</v>
      </c>
      <c r="T174" s="49"/>
      <c r="U174" s="49">
        <f t="shared" si="52"/>
        <v>0</v>
      </c>
      <c r="V174" s="51">
        <f t="shared" si="54"/>
        <v>0</v>
      </c>
      <c r="W174" s="52">
        <f t="shared" si="48"/>
        <v>0</v>
      </c>
      <c r="X174" s="53">
        <f t="shared" si="53"/>
        <v>0</v>
      </c>
      <c r="Y174" s="55"/>
    </row>
    <row r="175" spans="1:25" ht="15" x14ac:dyDescent="0.25">
      <c r="A175" s="55"/>
      <c r="B175" s="48">
        <f t="shared" si="49"/>
        <v>35.083333333333329</v>
      </c>
      <c r="C175" s="39">
        <f t="shared" si="42"/>
        <v>13</v>
      </c>
      <c r="D175" s="39">
        <v>148</v>
      </c>
      <c r="E175" s="57"/>
      <c r="F175" s="49">
        <f t="shared" si="43"/>
        <v>0</v>
      </c>
      <c r="G175" s="49">
        <f t="shared" si="44"/>
        <v>0</v>
      </c>
      <c r="H175" s="50">
        <f t="shared" si="36"/>
        <v>0</v>
      </c>
      <c r="I175" s="49">
        <f t="shared" si="37"/>
        <v>0</v>
      </c>
      <c r="J175" s="49"/>
      <c r="K175" s="49">
        <f t="shared" si="38"/>
        <v>0</v>
      </c>
      <c r="L175" s="51">
        <f t="shared" si="45"/>
        <v>0</v>
      </c>
      <c r="M175" s="52">
        <f t="shared" si="50"/>
        <v>0</v>
      </c>
      <c r="N175" s="53">
        <f t="shared" si="51"/>
        <v>0</v>
      </c>
      <c r="O175" s="55"/>
      <c r="P175" s="49">
        <f t="shared" si="46"/>
        <v>0</v>
      </c>
      <c r="Q175" s="49">
        <f t="shared" si="39"/>
        <v>0</v>
      </c>
      <c r="R175" s="50">
        <f t="shared" si="40"/>
        <v>0</v>
      </c>
      <c r="S175" s="49">
        <f t="shared" si="41"/>
        <v>0</v>
      </c>
      <c r="T175" s="49"/>
      <c r="U175" s="49">
        <f t="shared" si="52"/>
        <v>0</v>
      </c>
      <c r="V175" s="51">
        <f t="shared" si="54"/>
        <v>0</v>
      </c>
      <c r="W175" s="52">
        <f t="shared" si="48"/>
        <v>0</v>
      </c>
      <c r="X175" s="53">
        <f t="shared" si="53"/>
        <v>0</v>
      </c>
      <c r="Y175" s="55"/>
    </row>
    <row r="176" spans="1:25" ht="15" x14ac:dyDescent="0.25">
      <c r="A176" s="55"/>
      <c r="B176" s="48">
        <f t="shared" si="49"/>
        <v>35.083333333333329</v>
      </c>
      <c r="C176" s="39">
        <f t="shared" si="42"/>
        <v>13</v>
      </c>
      <c r="D176" s="39">
        <v>149</v>
      </c>
      <c r="E176" s="57"/>
      <c r="F176" s="49">
        <f t="shared" si="43"/>
        <v>0</v>
      </c>
      <c r="G176" s="49">
        <f t="shared" si="44"/>
        <v>0</v>
      </c>
      <c r="H176" s="50">
        <f t="shared" si="36"/>
        <v>0</v>
      </c>
      <c r="I176" s="49">
        <f t="shared" si="37"/>
        <v>0</v>
      </c>
      <c r="J176" s="49"/>
      <c r="K176" s="49">
        <f t="shared" si="38"/>
        <v>0</v>
      </c>
      <c r="L176" s="51">
        <f t="shared" si="45"/>
        <v>0</v>
      </c>
      <c r="M176" s="52">
        <f t="shared" si="50"/>
        <v>0</v>
      </c>
      <c r="N176" s="53">
        <f t="shared" si="51"/>
        <v>0</v>
      </c>
      <c r="O176" s="55"/>
      <c r="P176" s="49">
        <f t="shared" si="46"/>
        <v>0</v>
      </c>
      <c r="Q176" s="49">
        <f t="shared" si="39"/>
        <v>0</v>
      </c>
      <c r="R176" s="50">
        <f t="shared" si="40"/>
        <v>0</v>
      </c>
      <c r="S176" s="49">
        <f t="shared" si="41"/>
        <v>0</v>
      </c>
      <c r="T176" s="49"/>
      <c r="U176" s="49">
        <f t="shared" si="52"/>
        <v>0</v>
      </c>
      <c r="V176" s="51">
        <f t="shared" si="54"/>
        <v>0</v>
      </c>
      <c r="W176" s="52">
        <f t="shared" si="48"/>
        <v>0</v>
      </c>
      <c r="X176" s="53">
        <f t="shared" si="53"/>
        <v>0</v>
      </c>
      <c r="Y176" s="55"/>
    </row>
    <row r="177" spans="1:25" ht="15" x14ac:dyDescent="0.25">
      <c r="A177" s="55"/>
      <c r="B177" s="48">
        <f t="shared" si="49"/>
        <v>35.083333333333329</v>
      </c>
      <c r="C177" s="39">
        <f t="shared" si="42"/>
        <v>13</v>
      </c>
      <c r="D177" s="39">
        <v>150</v>
      </c>
      <c r="E177" s="57"/>
      <c r="F177" s="49">
        <f t="shared" si="43"/>
        <v>0</v>
      </c>
      <c r="G177" s="49">
        <f t="shared" si="44"/>
        <v>0</v>
      </c>
      <c r="H177" s="50">
        <f t="shared" si="36"/>
        <v>0</v>
      </c>
      <c r="I177" s="49">
        <f t="shared" si="37"/>
        <v>0</v>
      </c>
      <c r="J177" s="49"/>
      <c r="K177" s="49">
        <f t="shared" si="38"/>
        <v>0</v>
      </c>
      <c r="L177" s="51">
        <f t="shared" si="45"/>
        <v>0</v>
      </c>
      <c r="M177" s="52">
        <f t="shared" si="50"/>
        <v>0</v>
      </c>
      <c r="N177" s="53">
        <f t="shared" si="51"/>
        <v>0</v>
      </c>
      <c r="O177" s="55"/>
      <c r="P177" s="49">
        <f t="shared" si="46"/>
        <v>0</v>
      </c>
      <c r="Q177" s="49">
        <f t="shared" si="39"/>
        <v>0</v>
      </c>
      <c r="R177" s="50">
        <f t="shared" si="40"/>
        <v>0</v>
      </c>
      <c r="S177" s="49">
        <f t="shared" si="41"/>
        <v>0</v>
      </c>
      <c r="T177" s="49"/>
      <c r="U177" s="49">
        <f t="shared" si="52"/>
        <v>0</v>
      </c>
      <c r="V177" s="51">
        <f t="shared" si="54"/>
        <v>0</v>
      </c>
      <c r="W177" s="52">
        <f t="shared" si="48"/>
        <v>0</v>
      </c>
      <c r="X177" s="53">
        <f t="shared" si="53"/>
        <v>0</v>
      </c>
      <c r="Y177" s="55"/>
    </row>
    <row r="178" spans="1:25" ht="15" x14ac:dyDescent="0.25">
      <c r="A178" s="55"/>
      <c r="B178" s="48">
        <f t="shared" si="49"/>
        <v>35.083333333333329</v>
      </c>
      <c r="C178" s="39">
        <f t="shared" si="42"/>
        <v>13</v>
      </c>
      <c r="D178" s="39">
        <v>151</v>
      </c>
      <c r="E178" s="57"/>
      <c r="F178" s="49">
        <f t="shared" si="43"/>
        <v>0</v>
      </c>
      <c r="G178" s="49">
        <f t="shared" si="44"/>
        <v>0</v>
      </c>
      <c r="H178" s="50">
        <f t="shared" si="36"/>
        <v>0</v>
      </c>
      <c r="I178" s="49">
        <f t="shared" si="37"/>
        <v>0</v>
      </c>
      <c r="J178" s="49"/>
      <c r="K178" s="49">
        <f t="shared" si="38"/>
        <v>0</v>
      </c>
      <c r="L178" s="51">
        <f t="shared" si="45"/>
        <v>0</v>
      </c>
      <c r="M178" s="52">
        <f t="shared" si="50"/>
        <v>0</v>
      </c>
      <c r="N178" s="53">
        <f t="shared" si="51"/>
        <v>0</v>
      </c>
      <c r="O178" s="55"/>
      <c r="P178" s="49">
        <f t="shared" si="46"/>
        <v>0</v>
      </c>
      <c r="Q178" s="49">
        <f t="shared" si="39"/>
        <v>0</v>
      </c>
      <c r="R178" s="50">
        <f t="shared" si="40"/>
        <v>0</v>
      </c>
      <c r="S178" s="49">
        <f t="shared" si="41"/>
        <v>0</v>
      </c>
      <c r="T178" s="49"/>
      <c r="U178" s="49">
        <f t="shared" si="52"/>
        <v>0</v>
      </c>
      <c r="V178" s="51">
        <f t="shared" si="54"/>
        <v>0</v>
      </c>
      <c r="W178" s="52">
        <f t="shared" si="48"/>
        <v>0</v>
      </c>
      <c r="X178" s="53">
        <f t="shared" si="53"/>
        <v>0</v>
      </c>
      <c r="Y178" s="55"/>
    </row>
    <row r="179" spans="1:25" ht="15" x14ac:dyDescent="0.25">
      <c r="A179" s="55"/>
      <c r="B179" s="48">
        <f t="shared" si="49"/>
        <v>35.083333333333329</v>
      </c>
      <c r="C179" s="39">
        <f t="shared" si="42"/>
        <v>13</v>
      </c>
      <c r="D179" s="39">
        <v>152</v>
      </c>
      <c r="E179" s="57"/>
      <c r="F179" s="49">
        <f t="shared" si="43"/>
        <v>0</v>
      </c>
      <c r="G179" s="49">
        <f t="shared" si="44"/>
        <v>0</v>
      </c>
      <c r="H179" s="50">
        <f t="shared" si="36"/>
        <v>0</v>
      </c>
      <c r="I179" s="49">
        <f t="shared" si="37"/>
        <v>0</v>
      </c>
      <c r="J179" s="49"/>
      <c r="K179" s="49">
        <f t="shared" si="38"/>
        <v>0</v>
      </c>
      <c r="L179" s="51">
        <f t="shared" si="45"/>
        <v>0</v>
      </c>
      <c r="M179" s="52">
        <f t="shared" si="50"/>
        <v>0</v>
      </c>
      <c r="N179" s="53">
        <f t="shared" si="51"/>
        <v>0</v>
      </c>
      <c r="O179" s="55"/>
      <c r="P179" s="49">
        <f t="shared" si="46"/>
        <v>0</v>
      </c>
      <c r="Q179" s="49">
        <f t="shared" si="39"/>
        <v>0</v>
      </c>
      <c r="R179" s="50">
        <f t="shared" si="40"/>
        <v>0</v>
      </c>
      <c r="S179" s="49">
        <f t="shared" si="41"/>
        <v>0</v>
      </c>
      <c r="T179" s="49"/>
      <c r="U179" s="49">
        <f t="shared" si="52"/>
        <v>0</v>
      </c>
      <c r="V179" s="51">
        <f t="shared" si="54"/>
        <v>0</v>
      </c>
      <c r="W179" s="52">
        <f t="shared" si="48"/>
        <v>0</v>
      </c>
      <c r="X179" s="53">
        <f t="shared" si="53"/>
        <v>0</v>
      </c>
      <c r="Y179" s="55"/>
    </row>
    <row r="180" spans="1:25" ht="15" x14ac:dyDescent="0.25">
      <c r="A180" s="55"/>
      <c r="B180" s="48">
        <f t="shared" si="49"/>
        <v>35.083333333333329</v>
      </c>
      <c r="C180" s="39">
        <f t="shared" si="42"/>
        <v>13</v>
      </c>
      <c r="D180" s="39">
        <v>153</v>
      </c>
      <c r="E180" s="57"/>
      <c r="F180" s="49">
        <f t="shared" si="43"/>
        <v>0</v>
      </c>
      <c r="G180" s="49">
        <f t="shared" si="44"/>
        <v>0</v>
      </c>
      <c r="H180" s="50">
        <f t="shared" si="36"/>
        <v>0</v>
      </c>
      <c r="I180" s="49">
        <f t="shared" si="37"/>
        <v>0</v>
      </c>
      <c r="J180" s="49"/>
      <c r="K180" s="49">
        <f t="shared" si="38"/>
        <v>0</v>
      </c>
      <c r="L180" s="51">
        <f t="shared" si="45"/>
        <v>0</v>
      </c>
      <c r="M180" s="52">
        <f t="shared" si="50"/>
        <v>0</v>
      </c>
      <c r="N180" s="53">
        <f t="shared" si="51"/>
        <v>0</v>
      </c>
      <c r="O180" s="55"/>
      <c r="P180" s="49">
        <f t="shared" si="46"/>
        <v>0</v>
      </c>
      <c r="Q180" s="49">
        <f t="shared" si="39"/>
        <v>0</v>
      </c>
      <c r="R180" s="50">
        <f t="shared" si="40"/>
        <v>0</v>
      </c>
      <c r="S180" s="49">
        <f t="shared" si="41"/>
        <v>0</v>
      </c>
      <c r="T180" s="49"/>
      <c r="U180" s="49">
        <f t="shared" si="52"/>
        <v>0</v>
      </c>
      <c r="V180" s="51">
        <f t="shared" si="54"/>
        <v>0</v>
      </c>
      <c r="W180" s="52">
        <f t="shared" si="48"/>
        <v>0</v>
      </c>
      <c r="X180" s="53">
        <f t="shared" si="53"/>
        <v>0</v>
      </c>
      <c r="Y180" s="55"/>
    </row>
    <row r="181" spans="1:25" ht="15" x14ac:dyDescent="0.25">
      <c r="A181" s="55"/>
      <c r="B181" s="48">
        <f t="shared" si="49"/>
        <v>35.083333333333329</v>
      </c>
      <c r="C181" s="39">
        <f t="shared" si="42"/>
        <v>13</v>
      </c>
      <c r="D181" s="39">
        <v>154</v>
      </c>
      <c r="E181" s="57"/>
      <c r="F181" s="49">
        <f t="shared" si="43"/>
        <v>0</v>
      </c>
      <c r="G181" s="49">
        <f t="shared" si="44"/>
        <v>0</v>
      </c>
      <c r="H181" s="50">
        <f t="shared" si="36"/>
        <v>0</v>
      </c>
      <c r="I181" s="49">
        <f t="shared" si="37"/>
        <v>0</v>
      </c>
      <c r="J181" s="49"/>
      <c r="K181" s="49">
        <f t="shared" si="38"/>
        <v>0</v>
      </c>
      <c r="L181" s="51">
        <f t="shared" si="45"/>
        <v>0</v>
      </c>
      <c r="M181" s="52">
        <f t="shared" si="50"/>
        <v>0</v>
      </c>
      <c r="N181" s="53">
        <f t="shared" si="51"/>
        <v>0</v>
      </c>
      <c r="O181" s="55"/>
      <c r="P181" s="49">
        <f t="shared" si="46"/>
        <v>0</v>
      </c>
      <c r="Q181" s="49">
        <f t="shared" si="39"/>
        <v>0</v>
      </c>
      <c r="R181" s="50">
        <f t="shared" si="40"/>
        <v>0</v>
      </c>
      <c r="S181" s="49">
        <f t="shared" si="41"/>
        <v>0</v>
      </c>
      <c r="T181" s="49"/>
      <c r="U181" s="49">
        <f t="shared" si="52"/>
        <v>0</v>
      </c>
      <c r="V181" s="51">
        <f t="shared" si="54"/>
        <v>0</v>
      </c>
      <c r="W181" s="52">
        <f t="shared" si="48"/>
        <v>0</v>
      </c>
      <c r="X181" s="53">
        <f t="shared" si="53"/>
        <v>0</v>
      </c>
      <c r="Y181" s="55"/>
    </row>
    <row r="182" spans="1:25" ht="15" x14ac:dyDescent="0.25">
      <c r="A182" s="55"/>
      <c r="B182" s="48">
        <f t="shared" si="49"/>
        <v>35.083333333333329</v>
      </c>
      <c r="C182" s="39">
        <f t="shared" si="42"/>
        <v>13</v>
      </c>
      <c r="D182" s="39">
        <v>155</v>
      </c>
      <c r="E182" s="57"/>
      <c r="F182" s="49">
        <f t="shared" si="43"/>
        <v>0</v>
      </c>
      <c r="G182" s="49">
        <f t="shared" si="44"/>
        <v>0</v>
      </c>
      <c r="H182" s="50">
        <f t="shared" si="36"/>
        <v>0</v>
      </c>
      <c r="I182" s="49">
        <f t="shared" si="37"/>
        <v>0</v>
      </c>
      <c r="J182" s="49"/>
      <c r="K182" s="49">
        <f t="shared" si="38"/>
        <v>0</v>
      </c>
      <c r="L182" s="51">
        <f t="shared" si="45"/>
        <v>0</v>
      </c>
      <c r="M182" s="52">
        <f t="shared" si="50"/>
        <v>0</v>
      </c>
      <c r="N182" s="53">
        <f t="shared" si="51"/>
        <v>0</v>
      </c>
      <c r="O182" s="55"/>
      <c r="P182" s="49">
        <f t="shared" si="46"/>
        <v>0</v>
      </c>
      <c r="Q182" s="49">
        <f t="shared" si="39"/>
        <v>0</v>
      </c>
      <c r="R182" s="50">
        <f t="shared" si="40"/>
        <v>0</v>
      </c>
      <c r="S182" s="49">
        <f t="shared" si="41"/>
        <v>0</v>
      </c>
      <c r="T182" s="49"/>
      <c r="U182" s="49">
        <f t="shared" si="52"/>
        <v>0</v>
      </c>
      <c r="V182" s="51">
        <f t="shared" si="54"/>
        <v>0</v>
      </c>
      <c r="W182" s="52">
        <f t="shared" si="48"/>
        <v>0</v>
      </c>
      <c r="X182" s="53">
        <f t="shared" si="53"/>
        <v>0</v>
      </c>
      <c r="Y182" s="55"/>
    </row>
    <row r="183" spans="1:25" ht="15" x14ac:dyDescent="0.25">
      <c r="A183" s="55"/>
      <c r="B183" s="48">
        <f t="shared" si="49"/>
        <v>35.083333333333329</v>
      </c>
      <c r="C183" s="39">
        <f t="shared" si="42"/>
        <v>13</v>
      </c>
      <c r="D183" s="39">
        <v>156</v>
      </c>
      <c r="E183" s="57"/>
      <c r="F183" s="49">
        <f t="shared" si="43"/>
        <v>0</v>
      </c>
      <c r="G183" s="49">
        <f t="shared" si="44"/>
        <v>0</v>
      </c>
      <c r="H183" s="50">
        <f t="shared" si="36"/>
        <v>0</v>
      </c>
      <c r="I183" s="49">
        <f t="shared" si="37"/>
        <v>0</v>
      </c>
      <c r="J183" s="49"/>
      <c r="K183" s="49">
        <f t="shared" si="38"/>
        <v>0</v>
      </c>
      <c r="L183" s="51">
        <f t="shared" si="45"/>
        <v>0</v>
      </c>
      <c r="M183" s="52">
        <f t="shared" si="50"/>
        <v>0</v>
      </c>
      <c r="N183" s="53">
        <f t="shared" si="51"/>
        <v>0</v>
      </c>
      <c r="O183" s="55"/>
      <c r="P183" s="49">
        <f t="shared" si="46"/>
        <v>0</v>
      </c>
      <c r="Q183" s="49">
        <f t="shared" si="39"/>
        <v>0</v>
      </c>
      <c r="R183" s="50">
        <f t="shared" si="40"/>
        <v>0</v>
      </c>
      <c r="S183" s="49">
        <f t="shared" si="41"/>
        <v>0</v>
      </c>
      <c r="T183" s="49"/>
      <c r="U183" s="49">
        <f t="shared" si="52"/>
        <v>0</v>
      </c>
      <c r="V183" s="51">
        <f t="shared" si="54"/>
        <v>0</v>
      </c>
      <c r="W183" s="52">
        <f t="shared" si="48"/>
        <v>0</v>
      </c>
      <c r="X183" s="53">
        <f t="shared" si="53"/>
        <v>0</v>
      </c>
      <c r="Y183" s="55"/>
    </row>
    <row r="184" spans="1:25" ht="15" x14ac:dyDescent="0.25">
      <c r="A184" s="55"/>
      <c r="B184" s="48">
        <f t="shared" si="49"/>
        <v>36.083333333333329</v>
      </c>
      <c r="C184" s="39">
        <f t="shared" si="42"/>
        <v>14</v>
      </c>
      <c r="D184" s="39">
        <v>157</v>
      </c>
      <c r="E184" s="57"/>
      <c r="F184" s="49">
        <f t="shared" si="43"/>
        <v>0</v>
      </c>
      <c r="G184" s="49">
        <f t="shared" si="44"/>
        <v>0</v>
      </c>
      <c r="H184" s="50">
        <f t="shared" si="36"/>
        <v>0</v>
      </c>
      <c r="I184" s="49">
        <f t="shared" si="37"/>
        <v>0</v>
      </c>
      <c r="J184" s="49"/>
      <c r="K184" s="49">
        <f t="shared" si="38"/>
        <v>0</v>
      </c>
      <c r="L184" s="51">
        <f t="shared" si="45"/>
        <v>0</v>
      </c>
      <c r="M184" s="52">
        <f t="shared" si="50"/>
        <v>0</v>
      </c>
      <c r="N184" s="53">
        <f t="shared" si="51"/>
        <v>0</v>
      </c>
      <c r="O184" s="55"/>
      <c r="P184" s="49">
        <f t="shared" si="46"/>
        <v>0</v>
      </c>
      <c r="Q184" s="49">
        <f t="shared" si="39"/>
        <v>0</v>
      </c>
      <c r="R184" s="50">
        <f t="shared" si="40"/>
        <v>0</v>
      </c>
      <c r="S184" s="49">
        <f t="shared" si="41"/>
        <v>0</v>
      </c>
      <c r="T184" s="49"/>
      <c r="U184" s="49">
        <f t="shared" si="52"/>
        <v>0</v>
      </c>
      <c r="V184" s="51">
        <f t="shared" si="54"/>
        <v>0</v>
      </c>
      <c r="W184" s="52">
        <f t="shared" si="48"/>
        <v>0</v>
      </c>
      <c r="X184" s="53">
        <f t="shared" si="53"/>
        <v>0</v>
      </c>
      <c r="Y184" s="55"/>
    </row>
    <row r="185" spans="1:25" ht="15" x14ac:dyDescent="0.25">
      <c r="A185" s="55"/>
      <c r="B185" s="48">
        <f t="shared" si="49"/>
        <v>36.083333333333329</v>
      </c>
      <c r="C185" s="39">
        <f t="shared" si="42"/>
        <v>14</v>
      </c>
      <c r="D185" s="39">
        <v>158</v>
      </c>
      <c r="E185" s="57"/>
      <c r="F185" s="49">
        <f t="shared" si="43"/>
        <v>0</v>
      </c>
      <c r="G185" s="49">
        <f t="shared" si="44"/>
        <v>0</v>
      </c>
      <c r="H185" s="50">
        <f t="shared" si="36"/>
        <v>0</v>
      </c>
      <c r="I185" s="49">
        <f t="shared" si="37"/>
        <v>0</v>
      </c>
      <c r="J185" s="49"/>
      <c r="K185" s="49">
        <f t="shared" si="38"/>
        <v>0</v>
      </c>
      <c r="L185" s="51">
        <f t="shared" si="45"/>
        <v>0</v>
      </c>
      <c r="M185" s="52">
        <f t="shared" si="50"/>
        <v>0</v>
      </c>
      <c r="N185" s="53">
        <f t="shared" si="51"/>
        <v>0</v>
      </c>
      <c r="O185" s="55"/>
      <c r="P185" s="49">
        <f t="shared" si="46"/>
        <v>0</v>
      </c>
      <c r="Q185" s="49">
        <f t="shared" si="39"/>
        <v>0</v>
      </c>
      <c r="R185" s="50">
        <f t="shared" si="40"/>
        <v>0</v>
      </c>
      <c r="S185" s="49">
        <f t="shared" si="41"/>
        <v>0</v>
      </c>
      <c r="T185" s="49"/>
      <c r="U185" s="49">
        <f t="shared" si="52"/>
        <v>0</v>
      </c>
      <c r="V185" s="51">
        <f t="shared" si="54"/>
        <v>0</v>
      </c>
      <c r="W185" s="52">
        <f t="shared" si="48"/>
        <v>0</v>
      </c>
      <c r="X185" s="53">
        <f t="shared" si="53"/>
        <v>0</v>
      </c>
      <c r="Y185" s="55"/>
    </row>
    <row r="186" spans="1:25" ht="15" x14ac:dyDescent="0.25">
      <c r="A186" s="55"/>
      <c r="B186" s="48">
        <f t="shared" si="49"/>
        <v>36.083333333333329</v>
      </c>
      <c r="C186" s="39">
        <f t="shared" si="42"/>
        <v>14</v>
      </c>
      <c r="D186" s="39">
        <v>159</v>
      </c>
      <c r="E186" s="57"/>
      <c r="F186" s="49">
        <f t="shared" si="43"/>
        <v>0</v>
      </c>
      <c r="G186" s="49">
        <f t="shared" si="44"/>
        <v>0</v>
      </c>
      <c r="H186" s="50">
        <f t="shared" si="36"/>
        <v>0</v>
      </c>
      <c r="I186" s="49">
        <f t="shared" si="37"/>
        <v>0</v>
      </c>
      <c r="J186" s="49"/>
      <c r="K186" s="49">
        <f t="shared" si="38"/>
        <v>0</v>
      </c>
      <c r="L186" s="51">
        <f t="shared" si="45"/>
        <v>0</v>
      </c>
      <c r="M186" s="52">
        <f t="shared" si="50"/>
        <v>0</v>
      </c>
      <c r="N186" s="53">
        <f t="shared" si="51"/>
        <v>0</v>
      </c>
      <c r="O186" s="55"/>
      <c r="P186" s="49">
        <f t="shared" si="46"/>
        <v>0</v>
      </c>
      <c r="Q186" s="49">
        <f t="shared" si="39"/>
        <v>0</v>
      </c>
      <c r="R186" s="50">
        <f t="shared" si="40"/>
        <v>0</v>
      </c>
      <c r="S186" s="49">
        <f t="shared" si="41"/>
        <v>0</v>
      </c>
      <c r="T186" s="49"/>
      <c r="U186" s="49">
        <f t="shared" si="52"/>
        <v>0</v>
      </c>
      <c r="V186" s="51">
        <f t="shared" si="54"/>
        <v>0</v>
      </c>
      <c r="W186" s="52">
        <f t="shared" si="48"/>
        <v>0</v>
      </c>
      <c r="X186" s="53">
        <f t="shared" si="53"/>
        <v>0</v>
      </c>
      <c r="Y186" s="55"/>
    </row>
    <row r="187" spans="1:25" ht="15" x14ac:dyDescent="0.25">
      <c r="A187" s="55"/>
      <c r="B187" s="48">
        <f t="shared" si="49"/>
        <v>36.083333333333329</v>
      </c>
      <c r="C187" s="39">
        <f t="shared" si="42"/>
        <v>14</v>
      </c>
      <c r="D187" s="39">
        <v>160</v>
      </c>
      <c r="E187" s="57"/>
      <c r="F187" s="49">
        <f t="shared" si="43"/>
        <v>0</v>
      </c>
      <c r="G187" s="49">
        <f t="shared" si="44"/>
        <v>0</v>
      </c>
      <c r="H187" s="50">
        <f t="shared" si="36"/>
        <v>0</v>
      </c>
      <c r="I187" s="49">
        <f t="shared" si="37"/>
        <v>0</v>
      </c>
      <c r="J187" s="49"/>
      <c r="K187" s="49">
        <f t="shared" si="38"/>
        <v>0</v>
      </c>
      <c r="L187" s="51">
        <f t="shared" si="45"/>
        <v>0</v>
      </c>
      <c r="M187" s="52">
        <f t="shared" si="50"/>
        <v>0</v>
      </c>
      <c r="N187" s="53">
        <f t="shared" si="51"/>
        <v>0</v>
      </c>
      <c r="O187" s="55"/>
      <c r="P187" s="49">
        <f t="shared" si="46"/>
        <v>0</v>
      </c>
      <c r="Q187" s="49">
        <f t="shared" si="39"/>
        <v>0</v>
      </c>
      <c r="R187" s="50">
        <f t="shared" si="40"/>
        <v>0</v>
      </c>
      <c r="S187" s="49">
        <f t="shared" si="41"/>
        <v>0</v>
      </c>
      <c r="T187" s="49"/>
      <c r="U187" s="49">
        <f t="shared" si="52"/>
        <v>0</v>
      </c>
      <c r="V187" s="51">
        <f t="shared" si="54"/>
        <v>0</v>
      </c>
      <c r="W187" s="52">
        <f t="shared" si="48"/>
        <v>0</v>
      </c>
      <c r="X187" s="53">
        <f t="shared" si="53"/>
        <v>0</v>
      </c>
      <c r="Y187" s="55"/>
    </row>
    <row r="188" spans="1:25" ht="15" x14ac:dyDescent="0.25">
      <c r="A188" s="55"/>
      <c r="B188" s="48">
        <f t="shared" si="49"/>
        <v>36.083333333333329</v>
      </c>
      <c r="C188" s="39">
        <f t="shared" si="42"/>
        <v>14</v>
      </c>
      <c r="D188" s="39">
        <v>161</v>
      </c>
      <c r="E188" s="57"/>
      <c r="F188" s="49">
        <f t="shared" si="43"/>
        <v>0</v>
      </c>
      <c r="G188" s="49">
        <f t="shared" si="44"/>
        <v>0</v>
      </c>
      <c r="H188" s="50">
        <f t="shared" si="36"/>
        <v>0</v>
      </c>
      <c r="I188" s="49">
        <f t="shared" si="37"/>
        <v>0</v>
      </c>
      <c r="J188" s="49"/>
      <c r="K188" s="49">
        <f t="shared" si="38"/>
        <v>0</v>
      </c>
      <c r="L188" s="51">
        <f t="shared" si="45"/>
        <v>0</v>
      </c>
      <c r="M188" s="52">
        <f t="shared" si="50"/>
        <v>0</v>
      </c>
      <c r="N188" s="53">
        <f t="shared" si="51"/>
        <v>0</v>
      </c>
      <c r="O188" s="55"/>
      <c r="P188" s="49">
        <f t="shared" si="46"/>
        <v>0</v>
      </c>
      <c r="Q188" s="49">
        <f t="shared" si="39"/>
        <v>0</v>
      </c>
      <c r="R188" s="50">
        <f t="shared" si="40"/>
        <v>0</v>
      </c>
      <c r="S188" s="49">
        <f t="shared" si="41"/>
        <v>0</v>
      </c>
      <c r="T188" s="49"/>
      <c r="U188" s="49">
        <f t="shared" si="52"/>
        <v>0</v>
      </c>
      <c r="V188" s="51">
        <f t="shared" si="54"/>
        <v>0</v>
      </c>
      <c r="W188" s="52">
        <f t="shared" si="48"/>
        <v>0</v>
      </c>
      <c r="X188" s="53">
        <f t="shared" si="53"/>
        <v>0</v>
      </c>
      <c r="Y188" s="55"/>
    </row>
    <row r="189" spans="1:25" ht="15" x14ac:dyDescent="0.25">
      <c r="A189" s="55"/>
      <c r="B189" s="48">
        <f t="shared" si="49"/>
        <v>36.083333333333329</v>
      </c>
      <c r="C189" s="39">
        <f t="shared" si="42"/>
        <v>14</v>
      </c>
      <c r="D189" s="39">
        <v>162</v>
      </c>
      <c r="E189" s="57"/>
      <c r="F189" s="49">
        <f t="shared" si="43"/>
        <v>0</v>
      </c>
      <c r="G189" s="49">
        <f t="shared" si="44"/>
        <v>0</v>
      </c>
      <c r="H189" s="50">
        <f t="shared" si="36"/>
        <v>0</v>
      </c>
      <c r="I189" s="49">
        <f t="shared" si="37"/>
        <v>0</v>
      </c>
      <c r="J189" s="49"/>
      <c r="K189" s="49">
        <f t="shared" si="38"/>
        <v>0</v>
      </c>
      <c r="L189" s="51">
        <f t="shared" si="45"/>
        <v>0</v>
      </c>
      <c r="M189" s="52">
        <f t="shared" si="50"/>
        <v>0</v>
      </c>
      <c r="N189" s="53">
        <f t="shared" si="51"/>
        <v>0</v>
      </c>
      <c r="O189" s="55"/>
      <c r="P189" s="49">
        <f t="shared" si="46"/>
        <v>0</v>
      </c>
      <c r="Q189" s="49">
        <f t="shared" si="39"/>
        <v>0</v>
      </c>
      <c r="R189" s="50">
        <f t="shared" si="40"/>
        <v>0</v>
      </c>
      <c r="S189" s="49">
        <f t="shared" si="41"/>
        <v>0</v>
      </c>
      <c r="T189" s="49"/>
      <c r="U189" s="49">
        <f t="shared" si="52"/>
        <v>0</v>
      </c>
      <c r="V189" s="51">
        <f t="shared" si="54"/>
        <v>0</v>
      </c>
      <c r="W189" s="52">
        <f t="shared" si="48"/>
        <v>0</v>
      </c>
      <c r="X189" s="53">
        <f t="shared" si="53"/>
        <v>0</v>
      </c>
      <c r="Y189" s="55"/>
    </row>
    <row r="190" spans="1:25" ht="15" x14ac:dyDescent="0.25">
      <c r="A190" s="55"/>
      <c r="B190" s="48">
        <f t="shared" si="49"/>
        <v>36.083333333333329</v>
      </c>
      <c r="C190" s="39">
        <f t="shared" si="42"/>
        <v>14</v>
      </c>
      <c r="D190" s="39">
        <v>163</v>
      </c>
      <c r="E190" s="57"/>
      <c r="F190" s="49">
        <f t="shared" si="43"/>
        <v>0</v>
      </c>
      <c r="G190" s="49">
        <f t="shared" si="44"/>
        <v>0</v>
      </c>
      <c r="H190" s="50">
        <f t="shared" si="36"/>
        <v>0</v>
      </c>
      <c r="I190" s="49">
        <f t="shared" si="37"/>
        <v>0</v>
      </c>
      <c r="J190" s="49"/>
      <c r="K190" s="49">
        <f t="shared" si="38"/>
        <v>0</v>
      </c>
      <c r="L190" s="51">
        <f t="shared" si="45"/>
        <v>0</v>
      </c>
      <c r="M190" s="52">
        <f t="shared" si="50"/>
        <v>0</v>
      </c>
      <c r="N190" s="53">
        <f t="shared" si="51"/>
        <v>0</v>
      </c>
      <c r="O190" s="55"/>
      <c r="P190" s="49">
        <f t="shared" si="46"/>
        <v>0</v>
      </c>
      <c r="Q190" s="49">
        <f t="shared" si="39"/>
        <v>0</v>
      </c>
      <c r="R190" s="50">
        <f t="shared" si="40"/>
        <v>0</v>
      </c>
      <c r="S190" s="49">
        <f t="shared" si="41"/>
        <v>0</v>
      </c>
      <c r="T190" s="49"/>
      <c r="U190" s="49">
        <f t="shared" si="52"/>
        <v>0</v>
      </c>
      <c r="V190" s="51">
        <f t="shared" si="54"/>
        <v>0</v>
      </c>
      <c r="W190" s="52">
        <f t="shared" si="48"/>
        <v>0</v>
      </c>
      <c r="X190" s="53">
        <f t="shared" si="53"/>
        <v>0</v>
      </c>
      <c r="Y190" s="55"/>
    </row>
    <row r="191" spans="1:25" ht="15" x14ac:dyDescent="0.25">
      <c r="A191" s="55"/>
      <c r="B191" s="48">
        <f t="shared" si="49"/>
        <v>36.083333333333329</v>
      </c>
      <c r="C191" s="39">
        <f t="shared" si="42"/>
        <v>14</v>
      </c>
      <c r="D191" s="39">
        <v>164</v>
      </c>
      <c r="E191" s="57"/>
      <c r="F191" s="49">
        <f t="shared" si="43"/>
        <v>0</v>
      </c>
      <c r="G191" s="49">
        <f t="shared" si="44"/>
        <v>0</v>
      </c>
      <c r="H191" s="50">
        <f t="shared" si="36"/>
        <v>0</v>
      </c>
      <c r="I191" s="49">
        <f t="shared" si="37"/>
        <v>0</v>
      </c>
      <c r="J191" s="49"/>
      <c r="K191" s="49">
        <f t="shared" si="38"/>
        <v>0</v>
      </c>
      <c r="L191" s="51">
        <f t="shared" si="45"/>
        <v>0</v>
      </c>
      <c r="M191" s="52">
        <f t="shared" si="50"/>
        <v>0</v>
      </c>
      <c r="N191" s="53">
        <f t="shared" si="51"/>
        <v>0</v>
      </c>
      <c r="O191" s="55"/>
      <c r="P191" s="49">
        <f t="shared" si="46"/>
        <v>0</v>
      </c>
      <c r="Q191" s="49">
        <f t="shared" si="39"/>
        <v>0</v>
      </c>
      <c r="R191" s="50">
        <f t="shared" si="40"/>
        <v>0</v>
      </c>
      <c r="S191" s="49">
        <f t="shared" si="41"/>
        <v>0</v>
      </c>
      <c r="T191" s="49"/>
      <c r="U191" s="49">
        <f t="shared" si="52"/>
        <v>0</v>
      </c>
      <c r="V191" s="51">
        <f t="shared" si="54"/>
        <v>0</v>
      </c>
      <c r="W191" s="52">
        <f t="shared" si="48"/>
        <v>0</v>
      </c>
      <c r="X191" s="53">
        <f t="shared" si="53"/>
        <v>0</v>
      </c>
      <c r="Y191" s="55"/>
    </row>
    <row r="192" spans="1:25" ht="15" x14ac:dyDescent="0.25">
      <c r="A192" s="55"/>
      <c r="B192" s="48">
        <f t="shared" si="49"/>
        <v>36.083333333333329</v>
      </c>
      <c r="C192" s="39">
        <f t="shared" si="42"/>
        <v>14</v>
      </c>
      <c r="D192" s="39">
        <v>165</v>
      </c>
      <c r="E192" s="57"/>
      <c r="F192" s="49">
        <f t="shared" si="43"/>
        <v>0</v>
      </c>
      <c r="G192" s="49">
        <f t="shared" si="44"/>
        <v>0</v>
      </c>
      <c r="H192" s="50">
        <f t="shared" si="36"/>
        <v>0</v>
      </c>
      <c r="I192" s="49">
        <f t="shared" si="37"/>
        <v>0</v>
      </c>
      <c r="J192" s="49"/>
      <c r="K192" s="49">
        <f t="shared" si="38"/>
        <v>0</v>
      </c>
      <c r="L192" s="51">
        <f t="shared" si="45"/>
        <v>0</v>
      </c>
      <c r="M192" s="52">
        <f t="shared" si="50"/>
        <v>0</v>
      </c>
      <c r="N192" s="53">
        <f t="shared" si="51"/>
        <v>0</v>
      </c>
      <c r="O192" s="55"/>
      <c r="P192" s="49">
        <f t="shared" si="46"/>
        <v>0</v>
      </c>
      <c r="Q192" s="49">
        <f t="shared" si="39"/>
        <v>0</v>
      </c>
      <c r="R192" s="50">
        <f t="shared" si="40"/>
        <v>0</v>
      </c>
      <c r="S192" s="49">
        <f t="shared" si="41"/>
        <v>0</v>
      </c>
      <c r="T192" s="49"/>
      <c r="U192" s="49">
        <f t="shared" si="52"/>
        <v>0</v>
      </c>
      <c r="V192" s="51">
        <f t="shared" si="54"/>
        <v>0</v>
      </c>
      <c r="W192" s="52">
        <f t="shared" si="48"/>
        <v>0</v>
      </c>
      <c r="X192" s="53">
        <f t="shared" si="53"/>
        <v>0</v>
      </c>
      <c r="Y192" s="55"/>
    </row>
    <row r="193" spans="1:25" ht="15" x14ac:dyDescent="0.25">
      <c r="A193" s="55"/>
      <c r="B193" s="48">
        <f t="shared" si="49"/>
        <v>36.083333333333329</v>
      </c>
      <c r="C193" s="39">
        <f t="shared" si="42"/>
        <v>14</v>
      </c>
      <c r="D193" s="39">
        <v>166</v>
      </c>
      <c r="E193" s="57"/>
      <c r="F193" s="49">
        <f t="shared" si="43"/>
        <v>0</v>
      </c>
      <c r="G193" s="49">
        <f t="shared" si="44"/>
        <v>0</v>
      </c>
      <c r="H193" s="50">
        <f t="shared" si="36"/>
        <v>0</v>
      </c>
      <c r="I193" s="49">
        <f t="shared" si="37"/>
        <v>0</v>
      </c>
      <c r="J193" s="49"/>
      <c r="K193" s="49">
        <f t="shared" si="38"/>
        <v>0</v>
      </c>
      <c r="L193" s="51">
        <f t="shared" si="45"/>
        <v>0</v>
      </c>
      <c r="M193" s="52">
        <f t="shared" si="50"/>
        <v>0</v>
      </c>
      <c r="N193" s="53">
        <f t="shared" si="51"/>
        <v>0</v>
      </c>
      <c r="O193" s="55"/>
      <c r="P193" s="49">
        <f t="shared" si="46"/>
        <v>0</v>
      </c>
      <c r="Q193" s="49">
        <f t="shared" si="39"/>
        <v>0</v>
      </c>
      <c r="R193" s="50">
        <f t="shared" si="40"/>
        <v>0</v>
      </c>
      <c r="S193" s="49">
        <f t="shared" si="41"/>
        <v>0</v>
      </c>
      <c r="T193" s="49"/>
      <c r="U193" s="49">
        <f t="shared" si="52"/>
        <v>0</v>
      </c>
      <c r="V193" s="51">
        <f t="shared" si="54"/>
        <v>0</v>
      </c>
      <c r="W193" s="52">
        <f t="shared" si="48"/>
        <v>0</v>
      </c>
      <c r="X193" s="53">
        <f t="shared" si="53"/>
        <v>0</v>
      </c>
      <c r="Y193" s="55"/>
    </row>
    <row r="194" spans="1:25" ht="15" x14ac:dyDescent="0.25">
      <c r="A194" s="55"/>
      <c r="B194" s="48">
        <f t="shared" si="49"/>
        <v>36.083333333333329</v>
      </c>
      <c r="C194" s="39">
        <f t="shared" si="42"/>
        <v>14</v>
      </c>
      <c r="D194" s="39">
        <v>167</v>
      </c>
      <c r="E194" s="57"/>
      <c r="F194" s="49">
        <f t="shared" si="43"/>
        <v>0</v>
      </c>
      <c r="G194" s="49">
        <f t="shared" si="44"/>
        <v>0</v>
      </c>
      <c r="H194" s="50">
        <f t="shared" si="36"/>
        <v>0</v>
      </c>
      <c r="I194" s="49">
        <f t="shared" si="37"/>
        <v>0</v>
      </c>
      <c r="J194" s="49"/>
      <c r="K194" s="49">
        <f t="shared" si="38"/>
        <v>0</v>
      </c>
      <c r="L194" s="51">
        <f t="shared" si="45"/>
        <v>0</v>
      </c>
      <c r="M194" s="52">
        <f t="shared" si="50"/>
        <v>0</v>
      </c>
      <c r="N194" s="53">
        <f t="shared" si="51"/>
        <v>0</v>
      </c>
      <c r="O194" s="55"/>
      <c r="P194" s="49">
        <f t="shared" si="46"/>
        <v>0</v>
      </c>
      <c r="Q194" s="49">
        <f t="shared" si="39"/>
        <v>0</v>
      </c>
      <c r="R194" s="50">
        <f t="shared" si="40"/>
        <v>0</v>
      </c>
      <c r="S194" s="49">
        <f t="shared" si="41"/>
        <v>0</v>
      </c>
      <c r="T194" s="49"/>
      <c r="U194" s="49">
        <f t="shared" si="52"/>
        <v>0</v>
      </c>
      <c r="V194" s="51">
        <f t="shared" si="54"/>
        <v>0</v>
      </c>
      <c r="W194" s="52">
        <f t="shared" si="48"/>
        <v>0</v>
      </c>
      <c r="X194" s="53">
        <f t="shared" si="53"/>
        <v>0</v>
      </c>
      <c r="Y194" s="55"/>
    </row>
    <row r="195" spans="1:25" ht="15" x14ac:dyDescent="0.25">
      <c r="A195" s="55"/>
      <c r="B195" s="48">
        <f t="shared" si="49"/>
        <v>36.083333333333329</v>
      </c>
      <c r="C195" s="39">
        <f t="shared" si="42"/>
        <v>14</v>
      </c>
      <c r="D195" s="39">
        <v>168</v>
      </c>
      <c r="E195" s="57"/>
      <c r="F195" s="49">
        <f t="shared" si="43"/>
        <v>0</v>
      </c>
      <c r="G195" s="49">
        <f t="shared" si="44"/>
        <v>0</v>
      </c>
      <c r="H195" s="50">
        <f t="shared" si="36"/>
        <v>0</v>
      </c>
      <c r="I195" s="49">
        <f t="shared" si="37"/>
        <v>0</v>
      </c>
      <c r="J195" s="49"/>
      <c r="K195" s="49">
        <f t="shared" si="38"/>
        <v>0</v>
      </c>
      <c r="L195" s="51">
        <f t="shared" si="45"/>
        <v>0</v>
      </c>
      <c r="M195" s="52">
        <f t="shared" si="50"/>
        <v>0</v>
      </c>
      <c r="N195" s="53">
        <f t="shared" si="51"/>
        <v>0</v>
      </c>
      <c r="O195" s="55"/>
      <c r="P195" s="49">
        <f t="shared" si="46"/>
        <v>0</v>
      </c>
      <c r="Q195" s="49">
        <f t="shared" si="39"/>
        <v>0</v>
      </c>
      <c r="R195" s="50">
        <f t="shared" si="40"/>
        <v>0</v>
      </c>
      <c r="S195" s="49">
        <f t="shared" si="41"/>
        <v>0</v>
      </c>
      <c r="T195" s="49"/>
      <c r="U195" s="49">
        <f t="shared" si="52"/>
        <v>0</v>
      </c>
      <c r="V195" s="51">
        <f t="shared" si="54"/>
        <v>0</v>
      </c>
      <c r="W195" s="52">
        <f t="shared" si="48"/>
        <v>0</v>
      </c>
      <c r="X195" s="53">
        <f t="shared" si="53"/>
        <v>0</v>
      </c>
      <c r="Y195" s="55"/>
    </row>
    <row r="196" spans="1:25" ht="15" x14ac:dyDescent="0.25">
      <c r="A196" s="55"/>
      <c r="B196" s="48">
        <f t="shared" si="49"/>
        <v>37.083333333333329</v>
      </c>
      <c r="C196" s="39">
        <f t="shared" si="42"/>
        <v>15</v>
      </c>
      <c r="D196" s="39">
        <v>169</v>
      </c>
      <c r="E196" s="57"/>
      <c r="F196" s="49">
        <f t="shared" si="43"/>
        <v>0</v>
      </c>
      <c r="G196" s="49">
        <f t="shared" si="44"/>
        <v>0</v>
      </c>
      <c r="H196" s="50">
        <f t="shared" si="36"/>
        <v>0</v>
      </c>
      <c r="I196" s="49">
        <f t="shared" si="37"/>
        <v>0</v>
      </c>
      <c r="J196" s="49"/>
      <c r="K196" s="49">
        <f t="shared" si="38"/>
        <v>0</v>
      </c>
      <c r="L196" s="51">
        <f t="shared" si="45"/>
        <v>0</v>
      </c>
      <c r="M196" s="52">
        <f t="shared" si="50"/>
        <v>0</v>
      </c>
      <c r="N196" s="53">
        <f t="shared" si="51"/>
        <v>0</v>
      </c>
      <c r="O196" s="55"/>
      <c r="P196" s="49">
        <f t="shared" si="46"/>
        <v>0</v>
      </c>
      <c r="Q196" s="49">
        <f t="shared" si="39"/>
        <v>0</v>
      </c>
      <c r="R196" s="50">
        <f t="shared" si="40"/>
        <v>0</v>
      </c>
      <c r="S196" s="49">
        <f t="shared" si="41"/>
        <v>0</v>
      </c>
      <c r="T196" s="49"/>
      <c r="U196" s="49">
        <f t="shared" si="52"/>
        <v>0</v>
      </c>
      <c r="V196" s="51">
        <f t="shared" si="54"/>
        <v>0</v>
      </c>
      <c r="W196" s="52">
        <f t="shared" si="48"/>
        <v>0</v>
      </c>
      <c r="X196" s="53">
        <f t="shared" si="53"/>
        <v>0</v>
      </c>
      <c r="Y196" s="55"/>
    </row>
    <row r="197" spans="1:25" ht="15" x14ac:dyDescent="0.25">
      <c r="A197" s="55"/>
      <c r="B197" s="48">
        <f t="shared" si="49"/>
        <v>37.083333333333329</v>
      </c>
      <c r="C197" s="39">
        <f t="shared" si="42"/>
        <v>15</v>
      </c>
      <c r="D197" s="39">
        <v>170</v>
      </c>
      <c r="E197" s="57"/>
      <c r="F197" s="49">
        <f t="shared" si="43"/>
        <v>0</v>
      </c>
      <c r="G197" s="49">
        <f t="shared" si="44"/>
        <v>0</v>
      </c>
      <c r="H197" s="50">
        <f t="shared" si="36"/>
        <v>0</v>
      </c>
      <c r="I197" s="49">
        <f t="shared" si="37"/>
        <v>0</v>
      </c>
      <c r="J197" s="49"/>
      <c r="K197" s="49">
        <f t="shared" si="38"/>
        <v>0</v>
      </c>
      <c r="L197" s="51">
        <f t="shared" si="45"/>
        <v>0</v>
      </c>
      <c r="M197" s="52">
        <f t="shared" si="50"/>
        <v>0</v>
      </c>
      <c r="N197" s="53">
        <f t="shared" si="51"/>
        <v>0</v>
      </c>
      <c r="O197" s="55"/>
      <c r="P197" s="49">
        <f t="shared" si="46"/>
        <v>0</v>
      </c>
      <c r="Q197" s="49">
        <f t="shared" si="39"/>
        <v>0</v>
      </c>
      <c r="R197" s="50">
        <f t="shared" si="40"/>
        <v>0</v>
      </c>
      <c r="S197" s="49">
        <f t="shared" si="41"/>
        <v>0</v>
      </c>
      <c r="T197" s="49"/>
      <c r="U197" s="49">
        <f t="shared" si="52"/>
        <v>0</v>
      </c>
      <c r="V197" s="51">
        <f t="shared" si="54"/>
        <v>0</v>
      </c>
      <c r="W197" s="52">
        <f t="shared" si="48"/>
        <v>0</v>
      </c>
      <c r="X197" s="53">
        <f t="shared" si="53"/>
        <v>0</v>
      </c>
      <c r="Y197" s="55"/>
    </row>
    <row r="198" spans="1:25" ht="15" x14ac:dyDescent="0.25">
      <c r="A198" s="55"/>
      <c r="B198" s="48">
        <f t="shared" si="49"/>
        <v>37.083333333333329</v>
      </c>
      <c r="C198" s="39">
        <f t="shared" si="42"/>
        <v>15</v>
      </c>
      <c r="D198" s="39">
        <v>171</v>
      </c>
      <c r="E198" s="57"/>
      <c r="F198" s="49">
        <f t="shared" si="43"/>
        <v>0</v>
      </c>
      <c r="G198" s="49">
        <f t="shared" si="44"/>
        <v>0</v>
      </c>
      <c r="H198" s="50">
        <f t="shared" si="36"/>
        <v>0</v>
      </c>
      <c r="I198" s="49">
        <f t="shared" si="37"/>
        <v>0</v>
      </c>
      <c r="J198" s="49"/>
      <c r="K198" s="49">
        <f t="shared" si="38"/>
        <v>0</v>
      </c>
      <c r="L198" s="51">
        <f t="shared" si="45"/>
        <v>0</v>
      </c>
      <c r="M198" s="52">
        <f t="shared" si="50"/>
        <v>0</v>
      </c>
      <c r="N198" s="53">
        <f t="shared" si="51"/>
        <v>0</v>
      </c>
      <c r="O198" s="55"/>
      <c r="P198" s="49">
        <f t="shared" si="46"/>
        <v>0</v>
      </c>
      <c r="Q198" s="49">
        <f t="shared" si="39"/>
        <v>0</v>
      </c>
      <c r="R198" s="50">
        <f t="shared" si="40"/>
        <v>0</v>
      </c>
      <c r="S198" s="49">
        <f t="shared" si="41"/>
        <v>0</v>
      </c>
      <c r="T198" s="49"/>
      <c r="U198" s="49">
        <f t="shared" si="52"/>
        <v>0</v>
      </c>
      <c r="V198" s="51">
        <f t="shared" si="54"/>
        <v>0</v>
      </c>
      <c r="W198" s="52">
        <f t="shared" si="48"/>
        <v>0</v>
      </c>
      <c r="X198" s="53">
        <f t="shared" si="53"/>
        <v>0</v>
      </c>
      <c r="Y198" s="55"/>
    </row>
    <row r="199" spans="1:25" ht="15" x14ac:dyDescent="0.25">
      <c r="A199" s="55"/>
      <c r="B199" s="48">
        <f t="shared" si="49"/>
        <v>37.083333333333329</v>
      </c>
      <c r="C199" s="39">
        <f t="shared" si="42"/>
        <v>15</v>
      </c>
      <c r="D199" s="39">
        <v>172</v>
      </c>
      <c r="E199" s="57"/>
      <c r="F199" s="49">
        <f t="shared" si="43"/>
        <v>0</v>
      </c>
      <c r="G199" s="49">
        <f t="shared" si="44"/>
        <v>0</v>
      </c>
      <c r="H199" s="50">
        <f t="shared" si="36"/>
        <v>0</v>
      </c>
      <c r="I199" s="49">
        <f t="shared" si="37"/>
        <v>0</v>
      </c>
      <c r="J199" s="49"/>
      <c r="K199" s="49">
        <f t="shared" si="38"/>
        <v>0</v>
      </c>
      <c r="L199" s="51">
        <f t="shared" si="45"/>
        <v>0</v>
      </c>
      <c r="M199" s="52">
        <f t="shared" si="50"/>
        <v>0</v>
      </c>
      <c r="N199" s="53">
        <f t="shared" si="51"/>
        <v>0</v>
      </c>
      <c r="O199" s="55"/>
      <c r="P199" s="49">
        <f t="shared" si="46"/>
        <v>0</v>
      </c>
      <c r="Q199" s="49">
        <f t="shared" si="39"/>
        <v>0</v>
      </c>
      <c r="R199" s="50">
        <f t="shared" si="40"/>
        <v>0</v>
      </c>
      <c r="S199" s="49">
        <f t="shared" si="41"/>
        <v>0</v>
      </c>
      <c r="T199" s="49"/>
      <c r="U199" s="49">
        <f t="shared" si="52"/>
        <v>0</v>
      </c>
      <c r="V199" s="51">
        <f t="shared" si="54"/>
        <v>0</v>
      </c>
      <c r="W199" s="52">
        <f t="shared" si="48"/>
        <v>0</v>
      </c>
      <c r="X199" s="53">
        <f t="shared" si="53"/>
        <v>0</v>
      </c>
      <c r="Y199" s="55"/>
    </row>
    <row r="200" spans="1:25" ht="15" x14ac:dyDescent="0.25">
      <c r="A200" s="55"/>
      <c r="B200" s="48">
        <f t="shared" si="49"/>
        <v>37.083333333333329</v>
      </c>
      <c r="C200" s="39">
        <f t="shared" si="42"/>
        <v>15</v>
      </c>
      <c r="D200" s="39">
        <v>173</v>
      </c>
      <c r="E200" s="57"/>
      <c r="F200" s="49">
        <f t="shared" si="43"/>
        <v>0</v>
      </c>
      <c r="G200" s="49">
        <f t="shared" si="44"/>
        <v>0</v>
      </c>
      <c r="H200" s="50">
        <f t="shared" si="36"/>
        <v>0</v>
      </c>
      <c r="I200" s="49">
        <f t="shared" si="37"/>
        <v>0</v>
      </c>
      <c r="J200" s="49"/>
      <c r="K200" s="49">
        <f t="shared" si="38"/>
        <v>0</v>
      </c>
      <c r="L200" s="51">
        <f t="shared" si="45"/>
        <v>0</v>
      </c>
      <c r="M200" s="52">
        <f t="shared" si="50"/>
        <v>0</v>
      </c>
      <c r="N200" s="53">
        <f t="shared" si="51"/>
        <v>0</v>
      </c>
      <c r="O200" s="55"/>
      <c r="P200" s="49">
        <f t="shared" si="46"/>
        <v>0</v>
      </c>
      <c r="Q200" s="49">
        <f t="shared" si="39"/>
        <v>0</v>
      </c>
      <c r="R200" s="50">
        <f t="shared" si="40"/>
        <v>0</v>
      </c>
      <c r="S200" s="49">
        <f t="shared" si="41"/>
        <v>0</v>
      </c>
      <c r="T200" s="49"/>
      <c r="U200" s="49">
        <f t="shared" si="52"/>
        <v>0</v>
      </c>
      <c r="V200" s="51">
        <f t="shared" si="54"/>
        <v>0</v>
      </c>
      <c r="W200" s="52">
        <f t="shared" si="48"/>
        <v>0</v>
      </c>
      <c r="X200" s="53">
        <f t="shared" si="53"/>
        <v>0</v>
      </c>
      <c r="Y200" s="55"/>
    </row>
    <row r="201" spans="1:25" ht="15" x14ac:dyDescent="0.25">
      <c r="A201" s="55"/>
      <c r="B201" s="48">
        <f t="shared" si="49"/>
        <v>37.083333333333329</v>
      </c>
      <c r="C201" s="39">
        <f t="shared" si="42"/>
        <v>15</v>
      </c>
      <c r="D201" s="39">
        <v>174</v>
      </c>
      <c r="E201" s="57"/>
      <c r="F201" s="49">
        <f t="shared" si="43"/>
        <v>0</v>
      </c>
      <c r="G201" s="49">
        <f t="shared" si="44"/>
        <v>0</v>
      </c>
      <c r="H201" s="50">
        <f t="shared" si="36"/>
        <v>0</v>
      </c>
      <c r="I201" s="49">
        <f t="shared" si="37"/>
        <v>0</v>
      </c>
      <c r="J201" s="49"/>
      <c r="K201" s="49">
        <f t="shared" si="38"/>
        <v>0</v>
      </c>
      <c r="L201" s="51">
        <f t="shared" si="45"/>
        <v>0</v>
      </c>
      <c r="M201" s="52">
        <f t="shared" si="50"/>
        <v>0</v>
      </c>
      <c r="N201" s="53">
        <f t="shared" si="51"/>
        <v>0</v>
      </c>
      <c r="O201" s="55"/>
      <c r="P201" s="49">
        <f t="shared" si="46"/>
        <v>0</v>
      </c>
      <c r="Q201" s="49">
        <f t="shared" si="39"/>
        <v>0</v>
      </c>
      <c r="R201" s="50">
        <f t="shared" si="40"/>
        <v>0</v>
      </c>
      <c r="S201" s="49">
        <f t="shared" si="41"/>
        <v>0</v>
      </c>
      <c r="T201" s="49"/>
      <c r="U201" s="49">
        <f t="shared" si="52"/>
        <v>0</v>
      </c>
      <c r="V201" s="51">
        <f t="shared" si="54"/>
        <v>0</v>
      </c>
      <c r="W201" s="52">
        <f t="shared" si="48"/>
        <v>0</v>
      </c>
      <c r="X201" s="53">
        <f t="shared" si="53"/>
        <v>0</v>
      </c>
      <c r="Y201" s="55"/>
    </row>
    <row r="202" spans="1:25" ht="15" x14ac:dyDescent="0.25">
      <c r="A202" s="55"/>
      <c r="B202" s="48">
        <f t="shared" si="49"/>
        <v>37.083333333333329</v>
      </c>
      <c r="C202" s="39">
        <f t="shared" si="42"/>
        <v>15</v>
      </c>
      <c r="D202" s="39">
        <v>175</v>
      </c>
      <c r="E202" s="57"/>
      <c r="F202" s="49">
        <f t="shared" si="43"/>
        <v>0</v>
      </c>
      <c r="G202" s="49">
        <f t="shared" si="44"/>
        <v>0</v>
      </c>
      <c r="H202" s="50">
        <f t="shared" si="36"/>
        <v>0</v>
      </c>
      <c r="I202" s="49">
        <f t="shared" si="37"/>
        <v>0</v>
      </c>
      <c r="J202" s="49"/>
      <c r="K202" s="49">
        <f t="shared" si="38"/>
        <v>0</v>
      </c>
      <c r="L202" s="51">
        <f t="shared" si="45"/>
        <v>0</v>
      </c>
      <c r="M202" s="52">
        <f t="shared" si="50"/>
        <v>0</v>
      </c>
      <c r="N202" s="53">
        <f t="shared" si="51"/>
        <v>0</v>
      </c>
      <c r="O202" s="55"/>
      <c r="P202" s="49">
        <f t="shared" si="46"/>
        <v>0</v>
      </c>
      <c r="Q202" s="49">
        <f t="shared" si="39"/>
        <v>0</v>
      </c>
      <c r="R202" s="50">
        <f t="shared" si="40"/>
        <v>0</v>
      </c>
      <c r="S202" s="49">
        <f t="shared" si="41"/>
        <v>0</v>
      </c>
      <c r="T202" s="49"/>
      <c r="U202" s="49">
        <f t="shared" si="52"/>
        <v>0</v>
      </c>
      <c r="V202" s="51">
        <f t="shared" si="54"/>
        <v>0</v>
      </c>
      <c r="W202" s="52">
        <f t="shared" si="48"/>
        <v>0</v>
      </c>
      <c r="X202" s="53">
        <f t="shared" si="53"/>
        <v>0</v>
      </c>
      <c r="Y202" s="55"/>
    </row>
    <row r="203" spans="1:25" ht="15" x14ac:dyDescent="0.25">
      <c r="A203" s="55"/>
      <c r="B203" s="48">
        <f t="shared" si="49"/>
        <v>37.083333333333329</v>
      </c>
      <c r="C203" s="39">
        <f t="shared" si="42"/>
        <v>15</v>
      </c>
      <c r="D203" s="39">
        <v>176</v>
      </c>
      <c r="E203" s="57"/>
      <c r="F203" s="49">
        <f t="shared" si="43"/>
        <v>0</v>
      </c>
      <c r="G203" s="49">
        <f t="shared" si="44"/>
        <v>0</v>
      </c>
      <c r="H203" s="50">
        <f t="shared" si="36"/>
        <v>0</v>
      </c>
      <c r="I203" s="49">
        <f t="shared" si="37"/>
        <v>0</v>
      </c>
      <c r="J203" s="49"/>
      <c r="K203" s="49">
        <f t="shared" si="38"/>
        <v>0</v>
      </c>
      <c r="L203" s="51">
        <f t="shared" si="45"/>
        <v>0</v>
      </c>
      <c r="M203" s="52">
        <f t="shared" si="50"/>
        <v>0</v>
      </c>
      <c r="N203" s="53">
        <f t="shared" si="51"/>
        <v>0</v>
      </c>
      <c r="O203" s="55"/>
      <c r="P203" s="49">
        <f t="shared" si="46"/>
        <v>0</v>
      </c>
      <c r="Q203" s="49">
        <f t="shared" si="39"/>
        <v>0</v>
      </c>
      <c r="R203" s="50">
        <f t="shared" si="40"/>
        <v>0</v>
      </c>
      <c r="S203" s="49">
        <f t="shared" si="41"/>
        <v>0</v>
      </c>
      <c r="T203" s="49"/>
      <c r="U203" s="49">
        <f t="shared" si="52"/>
        <v>0</v>
      </c>
      <c r="V203" s="51">
        <f t="shared" si="54"/>
        <v>0</v>
      </c>
      <c r="W203" s="52">
        <f t="shared" si="48"/>
        <v>0</v>
      </c>
      <c r="X203" s="53">
        <f t="shared" si="53"/>
        <v>0</v>
      </c>
      <c r="Y203" s="55"/>
    </row>
    <row r="204" spans="1:25" ht="15" x14ac:dyDescent="0.25">
      <c r="A204" s="55"/>
      <c r="B204" s="48">
        <f t="shared" si="49"/>
        <v>37.083333333333329</v>
      </c>
      <c r="C204" s="39">
        <f t="shared" si="42"/>
        <v>15</v>
      </c>
      <c r="D204" s="39">
        <v>177</v>
      </c>
      <c r="E204" s="57"/>
      <c r="F204" s="49">
        <f t="shared" si="43"/>
        <v>0</v>
      </c>
      <c r="G204" s="49">
        <f t="shared" si="44"/>
        <v>0</v>
      </c>
      <c r="H204" s="50">
        <f t="shared" si="36"/>
        <v>0</v>
      </c>
      <c r="I204" s="49">
        <f t="shared" si="37"/>
        <v>0</v>
      </c>
      <c r="J204" s="49"/>
      <c r="K204" s="49">
        <f t="shared" si="38"/>
        <v>0</v>
      </c>
      <c r="L204" s="51">
        <f t="shared" si="45"/>
        <v>0</v>
      </c>
      <c r="M204" s="52">
        <f t="shared" si="50"/>
        <v>0</v>
      </c>
      <c r="N204" s="53">
        <f t="shared" si="51"/>
        <v>0</v>
      </c>
      <c r="O204" s="55"/>
      <c r="P204" s="49">
        <f t="shared" si="46"/>
        <v>0</v>
      </c>
      <c r="Q204" s="49">
        <f t="shared" si="39"/>
        <v>0</v>
      </c>
      <c r="R204" s="50">
        <f t="shared" si="40"/>
        <v>0</v>
      </c>
      <c r="S204" s="49">
        <f t="shared" si="41"/>
        <v>0</v>
      </c>
      <c r="T204" s="49"/>
      <c r="U204" s="49">
        <f t="shared" si="52"/>
        <v>0</v>
      </c>
      <c r="V204" s="51">
        <f t="shared" si="54"/>
        <v>0</v>
      </c>
      <c r="W204" s="52">
        <f t="shared" si="48"/>
        <v>0</v>
      </c>
      <c r="X204" s="53">
        <f t="shared" si="53"/>
        <v>0</v>
      </c>
      <c r="Y204" s="55"/>
    </row>
    <row r="205" spans="1:25" ht="15" x14ac:dyDescent="0.25">
      <c r="A205" s="55"/>
      <c r="B205" s="48">
        <f t="shared" si="49"/>
        <v>37.083333333333329</v>
      </c>
      <c r="C205" s="39">
        <f t="shared" si="42"/>
        <v>15</v>
      </c>
      <c r="D205" s="39">
        <v>178</v>
      </c>
      <c r="E205" s="57"/>
      <c r="F205" s="49">
        <f t="shared" si="43"/>
        <v>0</v>
      </c>
      <c r="G205" s="49">
        <f t="shared" si="44"/>
        <v>0</v>
      </c>
      <c r="H205" s="50">
        <f t="shared" si="36"/>
        <v>0</v>
      </c>
      <c r="I205" s="49">
        <f t="shared" si="37"/>
        <v>0</v>
      </c>
      <c r="J205" s="49"/>
      <c r="K205" s="49">
        <f t="shared" si="38"/>
        <v>0</v>
      </c>
      <c r="L205" s="51">
        <f t="shared" si="45"/>
        <v>0</v>
      </c>
      <c r="M205" s="52">
        <f t="shared" si="50"/>
        <v>0</v>
      </c>
      <c r="N205" s="53">
        <f t="shared" si="51"/>
        <v>0</v>
      </c>
      <c r="O205" s="55"/>
      <c r="P205" s="49">
        <f t="shared" si="46"/>
        <v>0</v>
      </c>
      <c r="Q205" s="49">
        <f t="shared" si="39"/>
        <v>0</v>
      </c>
      <c r="R205" s="50">
        <f t="shared" si="40"/>
        <v>0</v>
      </c>
      <c r="S205" s="49">
        <f t="shared" si="41"/>
        <v>0</v>
      </c>
      <c r="T205" s="49"/>
      <c r="U205" s="49">
        <f t="shared" si="52"/>
        <v>0</v>
      </c>
      <c r="V205" s="51">
        <f t="shared" si="54"/>
        <v>0</v>
      </c>
      <c r="W205" s="52">
        <f t="shared" si="48"/>
        <v>0</v>
      </c>
      <c r="X205" s="53">
        <f t="shared" si="53"/>
        <v>0</v>
      </c>
      <c r="Y205" s="55"/>
    </row>
    <row r="206" spans="1:25" ht="15" x14ac:dyDescent="0.25">
      <c r="A206" s="55"/>
      <c r="B206" s="48">
        <f t="shared" si="49"/>
        <v>37.083333333333329</v>
      </c>
      <c r="C206" s="39">
        <f t="shared" si="42"/>
        <v>15</v>
      </c>
      <c r="D206" s="39">
        <v>179</v>
      </c>
      <c r="E206" s="57"/>
      <c r="F206" s="49">
        <f t="shared" si="43"/>
        <v>0</v>
      </c>
      <c r="G206" s="49">
        <f t="shared" si="44"/>
        <v>0</v>
      </c>
      <c r="H206" s="50">
        <f t="shared" si="36"/>
        <v>0</v>
      </c>
      <c r="I206" s="49">
        <f t="shared" si="37"/>
        <v>0</v>
      </c>
      <c r="J206" s="49"/>
      <c r="K206" s="49">
        <f t="shared" si="38"/>
        <v>0</v>
      </c>
      <c r="L206" s="51">
        <f t="shared" si="45"/>
        <v>0</v>
      </c>
      <c r="M206" s="52">
        <f t="shared" si="50"/>
        <v>0</v>
      </c>
      <c r="N206" s="53">
        <f t="shared" si="51"/>
        <v>0</v>
      </c>
      <c r="O206" s="55"/>
      <c r="P206" s="49">
        <f t="shared" si="46"/>
        <v>0</v>
      </c>
      <c r="Q206" s="49">
        <f t="shared" si="39"/>
        <v>0</v>
      </c>
      <c r="R206" s="50">
        <f t="shared" si="40"/>
        <v>0</v>
      </c>
      <c r="S206" s="49">
        <f t="shared" si="41"/>
        <v>0</v>
      </c>
      <c r="T206" s="49"/>
      <c r="U206" s="49">
        <f t="shared" si="52"/>
        <v>0</v>
      </c>
      <c r="V206" s="51">
        <f t="shared" si="54"/>
        <v>0</v>
      </c>
      <c r="W206" s="52">
        <f t="shared" si="48"/>
        <v>0</v>
      </c>
      <c r="X206" s="53">
        <f t="shared" si="53"/>
        <v>0</v>
      </c>
      <c r="Y206" s="55"/>
    </row>
    <row r="207" spans="1:25" ht="15" x14ac:dyDescent="0.25">
      <c r="A207" s="55"/>
      <c r="B207" s="48">
        <f t="shared" si="49"/>
        <v>37.083333333333329</v>
      </c>
      <c r="C207" s="39">
        <f t="shared" si="42"/>
        <v>15</v>
      </c>
      <c r="D207" s="39">
        <v>180</v>
      </c>
      <c r="E207" s="57"/>
      <c r="F207" s="49">
        <f t="shared" si="43"/>
        <v>0</v>
      </c>
      <c r="G207" s="49">
        <f t="shared" si="44"/>
        <v>0</v>
      </c>
      <c r="H207" s="50">
        <f t="shared" si="36"/>
        <v>0</v>
      </c>
      <c r="I207" s="49">
        <f t="shared" si="37"/>
        <v>0</v>
      </c>
      <c r="J207" s="49"/>
      <c r="K207" s="49">
        <f t="shared" si="38"/>
        <v>0</v>
      </c>
      <c r="L207" s="51">
        <f t="shared" si="45"/>
        <v>0</v>
      </c>
      <c r="M207" s="52">
        <f t="shared" si="50"/>
        <v>0</v>
      </c>
      <c r="N207" s="53">
        <f t="shared" si="51"/>
        <v>0</v>
      </c>
      <c r="O207" s="55"/>
      <c r="P207" s="49">
        <f t="shared" si="46"/>
        <v>0</v>
      </c>
      <c r="Q207" s="49">
        <f t="shared" si="39"/>
        <v>0</v>
      </c>
      <c r="R207" s="50">
        <f t="shared" si="40"/>
        <v>0</v>
      </c>
      <c r="S207" s="49">
        <f t="shared" si="41"/>
        <v>0</v>
      </c>
      <c r="T207" s="49"/>
      <c r="U207" s="49">
        <f t="shared" si="52"/>
        <v>0</v>
      </c>
      <c r="V207" s="51">
        <f t="shared" si="54"/>
        <v>0</v>
      </c>
      <c r="W207" s="52">
        <f t="shared" si="48"/>
        <v>0</v>
      </c>
      <c r="X207" s="53">
        <f t="shared" si="53"/>
        <v>0</v>
      </c>
      <c r="Y207" s="55"/>
    </row>
    <row r="208" spans="1:25" ht="15" x14ac:dyDescent="0.25">
      <c r="A208" s="55"/>
      <c r="B208" s="48">
        <f t="shared" si="49"/>
        <v>38.083333333333329</v>
      </c>
      <c r="C208" s="39">
        <f t="shared" si="42"/>
        <v>16</v>
      </c>
      <c r="D208" s="39">
        <v>181</v>
      </c>
      <c r="E208" s="57"/>
      <c r="F208" s="49">
        <f t="shared" si="43"/>
        <v>0</v>
      </c>
      <c r="G208" s="49">
        <f t="shared" si="44"/>
        <v>0</v>
      </c>
      <c r="H208" s="50">
        <f t="shared" si="36"/>
        <v>0</v>
      </c>
      <c r="I208" s="49">
        <f t="shared" si="37"/>
        <v>0</v>
      </c>
      <c r="J208" s="49"/>
      <c r="K208" s="49">
        <f t="shared" si="38"/>
        <v>0</v>
      </c>
      <c r="L208" s="51">
        <f t="shared" si="45"/>
        <v>0</v>
      </c>
      <c r="M208" s="52">
        <f t="shared" si="50"/>
        <v>0</v>
      </c>
      <c r="N208" s="53">
        <f t="shared" si="51"/>
        <v>0</v>
      </c>
      <c r="O208" s="55"/>
      <c r="P208" s="49">
        <f t="shared" si="46"/>
        <v>0</v>
      </c>
      <c r="Q208" s="49">
        <f t="shared" si="39"/>
        <v>0</v>
      </c>
      <c r="R208" s="50">
        <f t="shared" si="40"/>
        <v>0</v>
      </c>
      <c r="S208" s="49">
        <f t="shared" si="41"/>
        <v>0</v>
      </c>
      <c r="T208" s="49"/>
      <c r="U208" s="49">
        <f t="shared" si="52"/>
        <v>0</v>
      </c>
      <c r="V208" s="51">
        <f t="shared" si="54"/>
        <v>0</v>
      </c>
      <c r="W208" s="52">
        <f t="shared" si="48"/>
        <v>0</v>
      </c>
      <c r="X208" s="53">
        <f t="shared" si="53"/>
        <v>0</v>
      </c>
      <c r="Y208" s="55"/>
    </row>
    <row r="209" spans="1:25" ht="15" x14ac:dyDescent="0.25">
      <c r="A209" s="55"/>
      <c r="B209" s="48">
        <f t="shared" si="49"/>
        <v>38.083333333333329</v>
      </c>
      <c r="C209" s="39">
        <f t="shared" si="42"/>
        <v>16</v>
      </c>
      <c r="D209" s="39">
        <v>182</v>
      </c>
      <c r="E209" s="57"/>
      <c r="F209" s="49">
        <f t="shared" si="43"/>
        <v>0</v>
      </c>
      <c r="G209" s="49">
        <f t="shared" si="44"/>
        <v>0</v>
      </c>
      <c r="H209" s="50">
        <f t="shared" si="36"/>
        <v>0</v>
      </c>
      <c r="I209" s="49">
        <f t="shared" si="37"/>
        <v>0</v>
      </c>
      <c r="J209" s="49"/>
      <c r="K209" s="49">
        <f t="shared" si="38"/>
        <v>0</v>
      </c>
      <c r="L209" s="51">
        <f t="shared" si="45"/>
        <v>0</v>
      </c>
      <c r="M209" s="52">
        <f t="shared" si="50"/>
        <v>0</v>
      </c>
      <c r="N209" s="53">
        <f t="shared" si="51"/>
        <v>0</v>
      </c>
      <c r="O209" s="55"/>
      <c r="P209" s="49">
        <f t="shared" si="46"/>
        <v>0</v>
      </c>
      <c r="Q209" s="49">
        <f t="shared" si="39"/>
        <v>0</v>
      </c>
      <c r="R209" s="50">
        <f t="shared" si="40"/>
        <v>0</v>
      </c>
      <c r="S209" s="49">
        <f t="shared" si="41"/>
        <v>0</v>
      </c>
      <c r="T209" s="49"/>
      <c r="U209" s="49">
        <f t="shared" si="52"/>
        <v>0</v>
      </c>
      <c r="V209" s="51">
        <f t="shared" si="54"/>
        <v>0</v>
      </c>
      <c r="W209" s="52">
        <f t="shared" si="48"/>
        <v>0</v>
      </c>
      <c r="X209" s="53">
        <f t="shared" si="53"/>
        <v>0</v>
      </c>
      <c r="Y209" s="55"/>
    </row>
    <row r="210" spans="1:25" ht="15" x14ac:dyDescent="0.25">
      <c r="A210" s="55"/>
      <c r="B210" s="48">
        <f t="shared" si="49"/>
        <v>38.083333333333329</v>
      </c>
      <c r="C210" s="39">
        <f t="shared" si="42"/>
        <v>16</v>
      </c>
      <c r="D210" s="39">
        <v>183</v>
      </c>
      <c r="E210" s="57"/>
      <c r="F210" s="49">
        <f t="shared" si="43"/>
        <v>0</v>
      </c>
      <c r="G210" s="49">
        <f t="shared" si="44"/>
        <v>0</v>
      </c>
      <c r="H210" s="50">
        <f t="shared" si="36"/>
        <v>0</v>
      </c>
      <c r="I210" s="49">
        <f t="shared" si="37"/>
        <v>0</v>
      </c>
      <c r="J210" s="49"/>
      <c r="K210" s="49">
        <f t="shared" si="38"/>
        <v>0</v>
      </c>
      <c r="L210" s="51">
        <f t="shared" si="45"/>
        <v>0</v>
      </c>
      <c r="M210" s="52">
        <f t="shared" si="50"/>
        <v>0</v>
      </c>
      <c r="N210" s="53">
        <f t="shared" si="51"/>
        <v>0</v>
      </c>
      <c r="O210" s="55"/>
      <c r="P210" s="49">
        <f t="shared" si="46"/>
        <v>0</v>
      </c>
      <c r="Q210" s="49">
        <f t="shared" si="39"/>
        <v>0</v>
      </c>
      <c r="R210" s="50">
        <f t="shared" si="40"/>
        <v>0</v>
      </c>
      <c r="S210" s="49">
        <f t="shared" si="41"/>
        <v>0</v>
      </c>
      <c r="T210" s="49"/>
      <c r="U210" s="49">
        <f t="shared" si="52"/>
        <v>0</v>
      </c>
      <c r="V210" s="51">
        <f t="shared" si="54"/>
        <v>0</v>
      </c>
      <c r="W210" s="52">
        <f t="shared" si="48"/>
        <v>0</v>
      </c>
      <c r="X210" s="53">
        <f t="shared" si="53"/>
        <v>0</v>
      </c>
      <c r="Y210" s="55"/>
    </row>
    <row r="211" spans="1:25" ht="15" x14ac:dyDescent="0.25">
      <c r="A211" s="55"/>
      <c r="B211" s="48">
        <f t="shared" si="49"/>
        <v>38.083333333333329</v>
      </c>
      <c r="C211" s="39">
        <f t="shared" si="42"/>
        <v>16</v>
      </c>
      <c r="D211" s="39">
        <v>184</v>
      </c>
      <c r="E211" s="57"/>
      <c r="F211" s="49">
        <f t="shared" si="43"/>
        <v>0</v>
      </c>
      <c r="G211" s="49">
        <f t="shared" si="44"/>
        <v>0</v>
      </c>
      <c r="H211" s="50">
        <f t="shared" si="36"/>
        <v>0</v>
      </c>
      <c r="I211" s="49">
        <f t="shared" si="37"/>
        <v>0</v>
      </c>
      <c r="J211" s="49"/>
      <c r="K211" s="49">
        <f t="shared" si="38"/>
        <v>0</v>
      </c>
      <c r="L211" s="51">
        <f t="shared" si="45"/>
        <v>0</v>
      </c>
      <c r="M211" s="52">
        <f t="shared" si="50"/>
        <v>0</v>
      </c>
      <c r="N211" s="53">
        <f t="shared" si="51"/>
        <v>0</v>
      </c>
      <c r="O211" s="55"/>
      <c r="P211" s="49">
        <f t="shared" si="46"/>
        <v>0</v>
      </c>
      <c r="Q211" s="49">
        <f t="shared" si="39"/>
        <v>0</v>
      </c>
      <c r="R211" s="50">
        <f t="shared" si="40"/>
        <v>0</v>
      </c>
      <c r="S211" s="49">
        <f t="shared" si="41"/>
        <v>0</v>
      </c>
      <c r="T211" s="49"/>
      <c r="U211" s="49">
        <f t="shared" si="52"/>
        <v>0</v>
      </c>
      <c r="V211" s="51">
        <f t="shared" si="54"/>
        <v>0</v>
      </c>
      <c r="W211" s="52">
        <f t="shared" si="48"/>
        <v>0</v>
      </c>
      <c r="X211" s="53">
        <f t="shared" si="53"/>
        <v>0</v>
      </c>
      <c r="Y211" s="55"/>
    </row>
    <row r="212" spans="1:25" ht="15" x14ac:dyDescent="0.25">
      <c r="A212" s="55"/>
      <c r="B212" s="48">
        <f t="shared" si="49"/>
        <v>38.083333333333329</v>
      </c>
      <c r="C212" s="39">
        <f t="shared" si="42"/>
        <v>16</v>
      </c>
      <c r="D212" s="39">
        <v>185</v>
      </c>
      <c r="E212" s="57"/>
      <c r="F212" s="49">
        <f t="shared" si="43"/>
        <v>0</v>
      </c>
      <c r="G212" s="49">
        <f t="shared" si="44"/>
        <v>0</v>
      </c>
      <c r="H212" s="50">
        <f t="shared" si="36"/>
        <v>0</v>
      </c>
      <c r="I212" s="49">
        <f t="shared" si="37"/>
        <v>0</v>
      </c>
      <c r="J212" s="49"/>
      <c r="K212" s="49">
        <f t="shared" si="38"/>
        <v>0</v>
      </c>
      <c r="L212" s="51">
        <f t="shared" si="45"/>
        <v>0</v>
      </c>
      <c r="M212" s="52">
        <f t="shared" si="50"/>
        <v>0</v>
      </c>
      <c r="N212" s="53">
        <f t="shared" si="51"/>
        <v>0</v>
      </c>
      <c r="O212" s="55"/>
      <c r="P212" s="49">
        <f t="shared" si="46"/>
        <v>0</v>
      </c>
      <c r="Q212" s="49">
        <f t="shared" si="39"/>
        <v>0</v>
      </c>
      <c r="R212" s="50">
        <f t="shared" si="40"/>
        <v>0</v>
      </c>
      <c r="S212" s="49">
        <f t="shared" si="41"/>
        <v>0</v>
      </c>
      <c r="T212" s="49"/>
      <c r="U212" s="49">
        <f t="shared" si="52"/>
        <v>0</v>
      </c>
      <c r="V212" s="51">
        <f t="shared" si="54"/>
        <v>0</v>
      </c>
      <c r="W212" s="52">
        <f t="shared" si="48"/>
        <v>0</v>
      </c>
      <c r="X212" s="53">
        <f t="shared" si="53"/>
        <v>0</v>
      </c>
      <c r="Y212" s="55"/>
    </row>
    <row r="213" spans="1:25" ht="15" x14ac:dyDescent="0.25">
      <c r="A213" s="55"/>
      <c r="B213" s="48">
        <f t="shared" si="49"/>
        <v>38.083333333333329</v>
      </c>
      <c r="C213" s="39">
        <f t="shared" si="42"/>
        <v>16</v>
      </c>
      <c r="D213" s="39">
        <v>186</v>
      </c>
      <c r="E213" s="57"/>
      <c r="F213" s="49">
        <f t="shared" si="43"/>
        <v>0</v>
      </c>
      <c r="G213" s="49">
        <f t="shared" si="44"/>
        <v>0</v>
      </c>
      <c r="H213" s="50">
        <f t="shared" si="36"/>
        <v>0</v>
      </c>
      <c r="I213" s="49">
        <f t="shared" si="37"/>
        <v>0</v>
      </c>
      <c r="J213" s="49"/>
      <c r="K213" s="49">
        <f t="shared" si="38"/>
        <v>0</v>
      </c>
      <c r="L213" s="51">
        <f t="shared" si="45"/>
        <v>0</v>
      </c>
      <c r="M213" s="52">
        <f t="shared" si="50"/>
        <v>0</v>
      </c>
      <c r="N213" s="53">
        <f t="shared" si="51"/>
        <v>0</v>
      </c>
      <c r="O213" s="55"/>
      <c r="P213" s="49">
        <f t="shared" si="46"/>
        <v>0</v>
      </c>
      <c r="Q213" s="49">
        <f t="shared" si="39"/>
        <v>0</v>
      </c>
      <c r="R213" s="50">
        <f t="shared" si="40"/>
        <v>0</v>
      </c>
      <c r="S213" s="49">
        <f t="shared" si="41"/>
        <v>0</v>
      </c>
      <c r="T213" s="49"/>
      <c r="U213" s="49">
        <f t="shared" si="52"/>
        <v>0</v>
      </c>
      <c r="V213" s="51">
        <f t="shared" si="54"/>
        <v>0</v>
      </c>
      <c r="W213" s="52">
        <f t="shared" si="48"/>
        <v>0</v>
      </c>
      <c r="X213" s="53">
        <f t="shared" si="53"/>
        <v>0</v>
      </c>
      <c r="Y213" s="55"/>
    </row>
    <row r="214" spans="1:25" ht="15" x14ac:dyDescent="0.25">
      <c r="A214" s="55"/>
      <c r="B214" s="48">
        <f t="shared" si="49"/>
        <v>38.083333333333329</v>
      </c>
      <c r="C214" s="39">
        <f t="shared" si="42"/>
        <v>16</v>
      </c>
      <c r="D214" s="39">
        <v>187</v>
      </c>
      <c r="E214" s="57"/>
      <c r="F214" s="49">
        <f t="shared" si="43"/>
        <v>0</v>
      </c>
      <c r="G214" s="49">
        <f t="shared" si="44"/>
        <v>0</v>
      </c>
      <c r="H214" s="50">
        <f t="shared" si="36"/>
        <v>0</v>
      </c>
      <c r="I214" s="49">
        <f t="shared" si="37"/>
        <v>0</v>
      </c>
      <c r="J214" s="49"/>
      <c r="K214" s="49">
        <f t="shared" si="38"/>
        <v>0</v>
      </c>
      <c r="L214" s="51">
        <f t="shared" si="45"/>
        <v>0</v>
      </c>
      <c r="M214" s="52">
        <f t="shared" si="50"/>
        <v>0</v>
      </c>
      <c r="N214" s="53">
        <f t="shared" si="51"/>
        <v>0</v>
      </c>
      <c r="O214" s="55"/>
      <c r="P214" s="49">
        <f t="shared" si="46"/>
        <v>0</v>
      </c>
      <c r="Q214" s="49">
        <f t="shared" si="39"/>
        <v>0</v>
      </c>
      <c r="R214" s="50">
        <f t="shared" si="40"/>
        <v>0</v>
      </c>
      <c r="S214" s="49">
        <f t="shared" si="41"/>
        <v>0</v>
      </c>
      <c r="T214" s="49"/>
      <c r="U214" s="49">
        <f t="shared" si="52"/>
        <v>0</v>
      </c>
      <c r="V214" s="51">
        <f t="shared" si="54"/>
        <v>0</v>
      </c>
      <c r="W214" s="52">
        <f t="shared" si="48"/>
        <v>0</v>
      </c>
      <c r="X214" s="53">
        <f t="shared" si="53"/>
        <v>0</v>
      </c>
      <c r="Y214" s="55"/>
    </row>
    <row r="215" spans="1:25" ht="15" x14ac:dyDescent="0.25">
      <c r="A215" s="55"/>
      <c r="B215" s="48">
        <f t="shared" si="49"/>
        <v>38.083333333333329</v>
      </c>
      <c r="C215" s="39">
        <f t="shared" si="42"/>
        <v>16</v>
      </c>
      <c r="D215" s="39">
        <v>188</v>
      </c>
      <c r="E215" s="57"/>
      <c r="F215" s="49">
        <f t="shared" si="43"/>
        <v>0</v>
      </c>
      <c r="G215" s="49">
        <f t="shared" si="44"/>
        <v>0</v>
      </c>
      <c r="H215" s="50">
        <f t="shared" si="36"/>
        <v>0</v>
      </c>
      <c r="I215" s="49">
        <f t="shared" si="37"/>
        <v>0</v>
      </c>
      <c r="J215" s="49"/>
      <c r="K215" s="49">
        <f t="shared" si="38"/>
        <v>0</v>
      </c>
      <c r="L215" s="51">
        <f t="shared" si="45"/>
        <v>0</v>
      </c>
      <c r="M215" s="52">
        <f t="shared" si="50"/>
        <v>0</v>
      </c>
      <c r="N215" s="53">
        <f t="shared" si="51"/>
        <v>0</v>
      </c>
      <c r="O215" s="55"/>
      <c r="P215" s="49">
        <f t="shared" si="46"/>
        <v>0</v>
      </c>
      <c r="Q215" s="49">
        <f t="shared" si="39"/>
        <v>0</v>
      </c>
      <c r="R215" s="50">
        <f t="shared" si="40"/>
        <v>0</v>
      </c>
      <c r="S215" s="49">
        <f t="shared" si="41"/>
        <v>0</v>
      </c>
      <c r="T215" s="49"/>
      <c r="U215" s="49">
        <f t="shared" si="52"/>
        <v>0</v>
      </c>
      <c r="V215" s="51">
        <f t="shared" si="54"/>
        <v>0</v>
      </c>
      <c r="W215" s="52">
        <f t="shared" si="48"/>
        <v>0</v>
      </c>
      <c r="X215" s="53">
        <f t="shared" si="53"/>
        <v>0</v>
      </c>
      <c r="Y215" s="55"/>
    </row>
    <row r="216" spans="1:25" ht="15" x14ac:dyDescent="0.25">
      <c r="A216" s="55"/>
      <c r="B216" s="48">
        <f t="shared" si="49"/>
        <v>38.083333333333329</v>
      </c>
      <c r="C216" s="39">
        <f t="shared" si="42"/>
        <v>16</v>
      </c>
      <c r="D216" s="39">
        <v>189</v>
      </c>
      <c r="E216" s="57"/>
      <c r="F216" s="49">
        <f t="shared" si="43"/>
        <v>0</v>
      </c>
      <c r="G216" s="49">
        <f t="shared" si="44"/>
        <v>0</v>
      </c>
      <c r="H216" s="50">
        <f t="shared" si="36"/>
        <v>0</v>
      </c>
      <c r="I216" s="49">
        <f t="shared" si="37"/>
        <v>0</v>
      </c>
      <c r="J216" s="49"/>
      <c r="K216" s="49">
        <f t="shared" si="38"/>
        <v>0</v>
      </c>
      <c r="L216" s="51">
        <f t="shared" si="45"/>
        <v>0</v>
      </c>
      <c r="M216" s="52">
        <f t="shared" si="50"/>
        <v>0</v>
      </c>
      <c r="N216" s="53">
        <f t="shared" si="51"/>
        <v>0</v>
      </c>
      <c r="O216" s="55"/>
      <c r="P216" s="49">
        <f t="shared" si="46"/>
        <v>0</v>
      </c>
      <c r="Q216" s="49">
        <f t="shared" si="39"/>
        <v>0</v>
      </c>
      <c r="R216" s="50">
        <f t="shared" si="40"/>
        <v>0</v>
      </c>
      <c r="S216" s="49">
        <f t="shared" si="41"/>
        <v>0</v>
      </c>
      <c r="T216" s="49"/>
      <c r="U216" s="49">
        <f t="shared" si="52"/>
        <v>0</v>
      </c>
      <c r="V216" s="51">
        <f t="shared" si="54"/>
        <v>0</v>
      </c>
      <c r="W216" s="52">
        <f t="shared" si="48"/>
        <v>0</v>
      </c>
      <c r="X216" s="53">
        <f t="shared" si="53"/>
        <v>0</v>
      </c>
      <c r="Y216" s="55"/>
    </row>
    <row r="217" spans="1:25" ht="15" x14ac:dyDescent="0.25">
      <c r="A217" s="55"/>
      <c r="B217" s="48">
        <f t="shared" si="49"/>
        <v>38.083333333333329</v>
      </c>
      <c r="C217" s="39">
        <f t="shared" si="42"/>
        <v>16</v>
      </c>
      <c r="D217" s="39">
        <v>190</v>
      </c>
      <c r="E217" s="57"/>
      <c r="F217" s="49">
        <f t="shared" si="43"/>
        <v>0</v>
      </c>
      <c r="G217" s="49">
        <f t="shared" si="44"/>
        <v>0</v>
      </c>
      <c r="H217" s="50">
        <f t="shared" si="36"/>
        <v>0</v>
      </c>
      <c r="I217" s="49">
        <f t="shared" si="37"/>
        <v>0</v>
      </c>
      <c r="J217" s="49"/>
      <c r="K217" s="49">
        <f t="shared" si="38"/>
        <v>0</v>
      </c>
      <c r="L217" s="51">
        <f t="shared" si="45"/>
        <v>0</v>
      </c>
      <c r="M217" s="52">
        <f t="shared" si="50"/>
        <v>0</v>
      </c>
      <c r="N217" s="53">
        <f t="shared" si="51"/>
        <v>0</v>
      </c>
      <c r="O217" s="55"/>
      <c r="P217" s="49">
        <f t="shared" si="46"/>
        <v>0</v>
      </c>
      <c r="Q217" s="49">
        <f t="shared" si="39"/>
        <v>0</v>
      </c>
      <c r="R217" s="50">
        <f t="shared" si="40"/>
        <v>0</v>
      </c>
      <c r="S217" s="49">
        <f t="shared" si="41"/>
        <v>0</v>
      </c>
      <c r="T217" s="49"/>
      <c r="U217" s="49">
        <f t="shared" si="52"/>
        <v>0</v>
      </c>
      <c r="V217" s="51">
        <f t="shared" si="54"/>
        <v>0</v>
      </c>
      <c r="W217" s="52">
        <f t="shared" si="48"/>
        <v>0</v>
      </c>
      <c r="X217" s="53">
        <f t="shared" si="53"/>
        <v>0</v>
      </c>
      <c r="Y217" s="55"/>
    </row>
    <row r="218" spans="1:25" ht="15" x14ac:dyDescent="0.25">
      <c r="A218" s="55"/>
      <c r="B218" s="48">
        <f t="shared" si="49"/>
        <v>38.083333333333329</v>
      </c>
      <c r="C218" s="39">
        <f t="shared" si="42"/>
        <v>16</v>
      </c>
      <c r="D218" s="39">
        <v>191</v>
      </c>
      <c r="E218" s="57"/>
      <c r="F218" s="49">
        <f t="shared" si="43"/>
        <v>0</v>
      </c>
      <c r="G218" s="49">
        <f t="shared" si="44"/>
        <v>0</v>
      </c>
      <c r="H218" s="50">
        <f t="shared" si="36"/>
        <v>0</v>
      </c>
      <c r="I218" s="49">
        <f t="shared" si="37"/>
        <v>0</v>
      </c>
      <c r="J218" s="49"/>
      <c r="K218" s="49">
        <f t="shared" si="38"/>
        <v>0</v>
      </c>
      <c r="L218" s="51">
        <f t="shared" si="45"/>
        <v>0</v>
      </c>
      <c r="M218" s="52">
        <f t="shared" si="50"/>
        <v>0</v>
      </c>
      <c r="N218" s="53">
        <f t="shared" si="51"/>
        <v>0</v>
      </c>
      <c r="O218" s="55"/>
      <c r="P218" s="49">
        <f t="shared" si="46"/>
        <v>0</v>
      </c>
      <c r="Q218" s="49">
        <f t="shared" si="39"/>
        <v>0</v>
      </c>
      <c r="R218" s="50">
        <f t="shared" si="40"/>
        <v>0</v>
      </c>
      <c r="S218" s="49">
        <f t="shared" si="41"/>
        <v>0</v>
      </c>
      <c r="T218" s="49"/>
      <c r="U218" s="49">
        <f t="shared" si="52"/>
        <v>0</v>
      </c>
      <c r="V218" s="51">
        <f t="shared" si="54"/>
        <v>0</v>
      </c>
      <c r="W218" s="52">
        <f t="shared" si="48"/>
        <v>0</v>
      </c>
      <c r="X218" s="53">
        <f t="shared" si="53"/>
        <v>0</v>
      </c>
      <c r="Y218" s="55"/>
    </row>
    <row r="219" spans="1:25" ht="15" x14ac:dyDescent="0.25">
      <c r="A219" s="55"/>
      <c r="B219" s="48">
        <f t="shared" si="49"/>
        <v>38.083333333333329</v>
      </c>
      <c r="C219" s="39">
        <f t="shared" si="42"/>
        <v>16</v>
      </c>
      <c r="D219" s="39">
        <v>192</v>
      </c>
      <c r="E219" s="57"/>
      <c r="F219" s="49">
        <f t="shared" si="43"/>
        <v>0</v>
      </c>
      <c r="G219" s="49">
        <f t="shared" si="44"/>
        <v>0</v>
      </c>
      <c r="H219" s="50">
        <f t="shared" si="36"/>
        <v>0</v>
      </c>
      <c r="I219" s="49">
        <f t="shared" si="37"/>
        <v>0</v>
      </c>
      <c r="J219" s="49"/>
      <c r="K219" s="49">
        <f t="shared" si="38"/>
        <v>0</v>
      </c>
      <c r="L219" s="51">
        <f t="shared" si="45"/>
        <v>0</v>
      </c>
      <c r="M219" s="52">
        <f t="shared" si="50"/>
        <v>0</v>
      </c>
      <c r="N219" s="53">
        <f t="shared" si="51"/>
        <v>0</v>
      </c>
      <c r="O219" s="55"/>
      <c r="P219" s="49">
        <f t="shared" si="46"/>
        <v>0</v>
      </c>
      <c r="Q219" s="49">
        <f t="shared" si="39"/>
        <v>0</v>
      </c>
      <c r="R219" s="50">
        <f t="shared" si="40"/>
        <v>0</v>
      </c>
      <c r="S219" s="49">
        <f t="shared" si="41"/>
        <v>0</v>
      </c>
      <c r="T219" s="49"/>
      <c r="U219" s="49">
        <f t="shared" si="52"/>
        <v>0</v>
      </c>
      <c r="V219" s="51">
        <f t="shared" si="54"/>
        <v>0</v>
      </c>
      <c r="W219" s="52">
        <f t="shared" si="48"/>
        <v>0</v>
      </c>
      <c r="X219" s="53">
        <f t="shared" si="53"/>
        <v>0</v>
      </c>
      <c r="Y219" s="55"/>
    </row>
    <row r="220" spans="1:25" ht="15" x14ac:dyDescent="0.25">
      <c r="A220" s="55"/>
      <c r="B220" s="48">
        <f t="shared" si="49"/>
        <v>39.083333333333329</v>
      </c>
      <c r="C220" s="39">
        <f t="shared" si="42"/>
        <v>17</v>
      </c>
      <c r="D220" s="39">
        <v>193</v>
      </c>
      <c r="E220" s="57"/>
      <c r="F220" s="49">
        <f t="shared" si="43"/>
        <v>0</v>
      </c>
      <c r="G220" s="49">
        <f t="shared" si="44"/>
        <v>0</v>
      </c>
      <c r="H220" s="50">
        <f t="shared" ref="H220:H283" si="55">ROUND($L$23/12*F220,2)</f>
        <v>0</v>
      </c>
      <c r="I220" s="49">
        <f t="shared" ref="I220:I283" si="56">IF(F220+H220&lt;$L$24,F220,G220-H220)</f>
        <v>0</v>
      </c>
      <c r="J220" s="49"/>
      <c r="K220" s="49">
        <f t="shared" ref="K220:K283" si="57">F220-I220-J220</f>
        <v>0</v>
      </c>
      <c r="L220" s="51">
        <f t="shared" si="45"/>
        <v>0</v>
      </c>
      <c r="M220" s="52">
        <f t="shared" si="50"/>
        <v>0</v>
      </c>
      <c r="N220" s="53">
        <f t="shared" si="51"/>
        <v>0</v>
      </c>
      <c r="O220" s="55"/>
      <c r="P220" s="49">
        <f t="shared" si="46"/>
        <v>0</v>
      </c>
      <c r="Q220" s="49">
        <f t="shared" ref="Q220:Q283" si="58">IF(P220=0,R220+S220,IF($V$25&gt;=D220,0,ROUND($V$24,2)))</f>
        <v>0</v>
      </c>
      <c r="R220" s="50">
        <f t="shared" ref="R220:R283" si="59">ROUND($V$23/12*P220,2)</f>
        <v>0</v>
      </c>
      <c r="S220" s="49">
        <f t="shared" ref="S220:S283" si="60">IF(P220+R220&lt;$V$24,P220,Q220-R220)</f>
        <v>0</v>
      </c>
      <c r="T220" s="49"/>
      <c r="U220" s="49">
        <f t="shared" si="52"/>
        <v>0</v>
      </c>
      <c r="V220" s="51">
        <f t="shared" si="54"/>
        <v>0</v>
      </c>
      <c r="W220" s="52">
        <f t="shared" si="48"/>
        <v>0</v>
      </c>
      <c r="X220" s="53">
        <f t="shared" si="53"/>
        <v>0</v>
      </c>
      <c r="Y220" s="55"/>
    </row>
    <row r="221" spans="1:25" ht="15" x14ac:dyDescent="0.25">
      <c r="A221" s="55"/>
      <c r="B221" s="48">
        <f t="shared" si="49"/>
        <v>39.083333333333329</v>
      </c>
      <c r="C221" s="39">
        <f t="shared" ref="C221:C284" si="61">ROUNDUP(D221/12,0)</f>
        <v>17</v>
      </c>
      <c r="D221" s="39">
        <v>194</v>
      </c>
      <c r="E221" s="57"/>
      <c r="F221" s="49">
        <f t="shared" ref="F221:F284" si="62">IF(F220+H220&lt;$L$24,0,K220)</f>
        <v>0</v>
      </c>
      <c r="G221" s="49">
        <f t="shared" ref="G221:G284" si="63">IF(F221+H221&lt;$L$24,H221+I221,IF($L$25&gt;=D221,0,ROUND($L$24,2)))</f>
        <v>0</v>
      </c>
      <c r="H221" s="50">
        <f t="shared" si="55"/>
        <v>0</v>
      </c>
      <c r="I221" s="49">
        <f t="shared" si="56"/>
        <v>0</v>
      </c>
      <c r="J221" s="49"/>
      <c r="K221" s="49">
        <f t="shared" si="57"/>
        <v>0</v>
      </c>
      <c r="L221" s="51">
        <f t="shared" ref="L221:L284" si="64">IF(F221=0,0,H221+L220)</f>
        <v>0</v>
      </c>
      <c r="M221" s="52">
        <f t="shared" si="50"/>
        <v>0</v>
      </c>
      <c r="N221" s="53">
        <f t="shared" si="51"/>
        <v>0</v>
      </c>
      <c r="O221" s="55"/>
      <c r="P221" s="49">
        <f t="shared" ref="P221:P284" si="65">IF(P220+R220&lt;$V$24,0,U220)</f>
        <v>0</v>
      </c>
      <c r="Q221" s="49">
        <f t="shared" si="58"/>
        <v>0</v>
      </c>
      <c r="R221" s="50">
        <f t="shared" si="59"/>
        <v>0</v>
      </c>
      <c r="S221" s="49">
        <f t="shared" si="60"/>
        <v>0</v>
      </c>
      <c r="T221" s="49"/>
      <c r="U221" s="49">
        <f t="shared" si="52"/>
        <v>0</v>
      </c>
      <c r="V221" s="51">
        <f t="shared" si="54"/>
        <v>0</v>
      </c>
      <c r="W221" s="52">
        <f t="shared" ref="W221:W284" si="66">IF(P221=0,0,S221+W220+T221)</f>
        <v>0</v>
      </c>
      <c r="X221" s="53">
        <f t="shared" si="53"/>
        <v>0</v>
      </c>
      <c r="Y221" s="55"/>
    </row>
    <row r="222" spans="1:25" ht="15" x14ac:dyDescent="0.25">
      <c r="A222" s="55"/>
      <c r="B222" s="48">
        <f t="shared" ref="B222:B285" si="67">$B$28+C222-1</f>
        <v>39.083333333333329</v>
      </c>
      <c r="C222" s="39">
        <f t="shared" si="61"/>
        <v>17</v>
      </c>
      <c r="D222" s="39">
        <v>195</v>
      </c>
      <c r="E222" s="57"/>
      <c r="F222" s="49">
        <f t="shared" si="62"/>
        <v>0</v>
      </c>
      <c r="G222" s="49">
        <f t="shared" si="63"/>
        <v>0</v>
      </c>
      <c r="H222" s="50">
        <f t="shared" si="55"/>
        <v>0</v>
      </c>
      <c r="I222" s="49">
        <f t="shared" si="56"/>
        <v>0</v>
      </c>
      <c r="J222" s="49"/>
      <c r="K222" s="49">
        <f t="shared" si="57"/>
        <v>0</v>
      </c>
      <c r="L222" s="51">
        <f t="shared" si="64"/>
        <v>0</v>
      </c>
      <c r="M222" s="52">
        <f t="shared" ref="M222:M285" si="68">IF(F222=0,0,I222+M221+J222)</f>
        <v>0</v>
      </c>
      <c r="N222" s="53">
        <f t="shared" ref="N222:N285" si="69">L222+M222</f>
        <v>0</v>
      </c>
      <c r="O222" s="55"/>
      <c r="P222" s="49">
        <f t="shared" si="65"/>
        <v>0</v>
      </c>
      <c r="Q222" s="49">
        <f t="shared" si="58"/>
        <v>0</v>
      </c>
      <c r="R222" s="50">
        <f t="shared" si="59"/>
        <v>0</v>
      </c>
      <c r="S222" s="49">
        <f t="shared" si="60"/>
        <v>0</v>
      </c>
      <c r="T222" s="49"/>
      <c r="U222" s="49">
        <f t="shared" ref="U222:U285" si="70">P222-S222-T222</f>
        <v>0</v>
      </c>
      <c r="V222" s="51">
        <f t="shared" si="54"/>
        <v>0</v>
      </c>
      <c r="W222" s="52">
        <f t="shared" si="66"/>
        <v>0</v>
      </c>
      <c r="X222" s="53">
        <f t="shared" ref="X222:X285" si="71">V222+W222</f>
        <v>0</v>
      </c>
      <c r="Y222" s="55"/>
    </row>
    <row r="223" spans="1:25" ht="15" x14ac:dyDescent="0.25">
      <c r="A223" s="55"/>
      <c r="B223" s="48">
        <f t="shared" si="67"/>
        <v>39.083333333333329</v>
      </c>
      <c r="C223" s="39">
        <f t="shared" si="61"/>
        <v>17</v>
      </c>
      <c r="D223" s="39">
        <v>196</v>
      </c>
      <c r="E223" s="57"/>
      <c r="F223" s="49">
        <f t="shared" si="62"/>
        <v>0</v>
      </c>
      <c r="G223" s="49">
        <f t="shared" si="63"/>
        <v>0</v>
      </c>
      <c r="H223" s="50">
        <f t="shared" si="55"/>
        <v>0</v>
      </c>
      <c r="I223" s="49">
        <f t="shared" si="56"/>
        <v>0</v>
      </c>
      <c r="J223" s="49"/>
      <c r="K223" s="49">
        <f t="shared" si="57"/>
        <v>0</v>
      </c>
      <c r="L223" s="51">
        <f t="shared" si="64"/>
        <v>0</v>
      </c>
      <c r="M223" s="52">
        <f t="shared" si="68"/>
        <v>0</v>
      </c>
      <c r="N223" s="53">
        <f t="shared" si="69"/>
        <v>0</v>
      </c>
      <c r="O223" s="55"/>
      <c r="P223" s="49">
        <f t="shared" si="65"/>
        <v>0</v>
      </c>
      <c r="Q223" s="49">
        <f t="shared" si="58"/>
        <v>0</v>
      </c>
      <c r="R223" s="50">
        <f t="shared" si="59"/>
        <v>0</v>
      </c>
      <c r="S223" s="49">
        <f t="shared" si="60"/>
        <v>0</v>
      </c>
      <c r="T223" s="49"/>
      <c r="U223" s="49">
        <f t="shared" si="70"/>
        <v>0</v>
      </c>
      <c r="V223" s="51">
        <f t="shared" si="54"/>
        <v>0</v>
      </c>
      <c r="W223" s="52">
        <f t="shared" si="66"/>
        <v>0</v>
      </c>
      <c r="X223" s="53">
        <f t="shared" si="71"/>
        <v>0</v>
      </c>
      <c r="Y223" s="55"/>
    </row>
    <row r="224" spans="1:25" ht="15" x14ac:dyDescent="0.25">
      <c r="A224" s="55"/>
      <c r="B224" s="48">
        <f t="shared" si="67"/>
        <v>39.083333333333329</v>
      </c>
      <c r="C224" s="39">
        <f t="shared" si="61"/>
        <v>17</v>
      </c>
      <c r="D224" s="39">
        <v>197</v>
      </c>
      <c r="E224" s="57"/>
      <c r="F224" s="49">
        <f t="shared" si="62"/>
        <v>0</v>
      </c>
      <c r="G224" s="49">
        <f t="shared" si="63"/>
        <v>0</v>
      </c>
      <c r="H224" s="50">
        <f t="shared" si="55"/>
        <v>0</v>
      </c>
      <c r="I224" s="49">
        <f t="shared" si="56"/>
        <v>0</v>
      </c>
      <c r="J224" s="49"/>
      <c r="K224" s="49">
        <f t="shared" si="57"/>
        <v>0</v>
      </c>
      <c r="L224" s="51">
        <f t="shared" si="64"/>
        <v>0</v>
      </c>
      <c r="M224" s="52">
        <f t="shared" si="68"/>
        <v>0</v>
      </c>
      <c r="N224" s="53">
        <f t="shared" si="69"/>
        <v>0</v>
      </c>
      <c r="O224" s="55"/>
      <c r="P224" s="49">
        <f t="shared" si="65"/>
        <v>0</v>
      </c>
      <c r="Q224" s="49">
        <f t="shared" si="58"/>
        <v>0</v>
      </c>
      <c r="R224" s="50">
        <f t="shared" si="59"/>
        <v>0</v>
      </c>
      <c r="S224" s="49">
        <f t="shared" si="60"/>
        <v>0</v>
      </c>
      <c r="T224" s="49"/>
      <c r="U224" s="49">
        <f t="shared" si="70"/>
        <v>0</v>
      </c>
      <c r="V224" s="51">
        <f t="shared" ref="V224:V287" si="72">IF(P224=0,0,R224+V223)</f>
        <v>0</v>
      </c>
      <c r="W224" s="52">
        <f t="shared" si="66"/>
        <v>0</v>
      </c>
      <c r="X224" s="53">
        <f t="shared" si="71"/>
        <v>0</v>
      </c>
      <c r="Y224" s="55"/>
    </row>
    <row r="225" spans="1:25" ht="15" x14ac:dyDescent="0.25">
      <c r="A225" s="55"/>
      <c r="B225" s="48">
        <f t="shared" si="67"/>
        <v>39.083333333333329</v>
      </c>
      <c r="C225" s="39">
        <f t="shared" si="61"/>
        <v>17</v>
      </c>
      <c r="D225" s="39">
        <v>198</v>
      </c>
      <c r="E225" s="57"/>
      <c r="F225" s="49">
        <f t="shared" si="62"/>
        <v>0</v>
      </c>
      <c r="G225" s="49">
        <f t="shared" si="63"/>
        <v>0</v>
      </c>
      <c r="H225" s="50">
        <f t="shared" si="55"/>
        <v>0</v>
      </c>
      <c r="I225" s="49">
        <f t="shared" si="56"/>
        <v>0</v>
      </c>
      <c r="J225" s="49"/>
      <c r="K225" s="49">
        <f t="shared" si="57"/>
        <v>0</v>
      </c>
      <c r="L225" s="51">
        <f t="shared" si="64"/>
        <v>0</v>
      </c>
      <c r="M225" s="52">
        <f t="shared" si="68"/>
        <v>0</v>
      </c>
      <c r="N225" s="53">
        <f t="shared" si="69"/>
        <v>0</v>
      </c>
      <c r="O225" s="55"/>
      <c r="P225" s="49">
        <f t="shared" si="65"/>
        <v>0</v>
      </c>
      <c r="Q225" s="49">
        <f t="shared" si="58"/>
        <v>0</v>
      </c>
      <c r="R225" s="50">
        <f t="shared" si="59"/>
        <v>0</v>
      </c>
      <c r="S225" s="49">
        <f t="shared" si="60"/>
        <v>0</v>
      </c>
      <c r="T225" s="49"/>
      <c r="U225" s="49">
        <f t="shared" si="70"/>
        <v>0</v>
      </c>
      <c r="V225" s="51">
        <f t="shared" si="72"/>
        <v>0</v>
      </c>
      <c r="W225" s="52">
        <f t="shared" si="66"/>
        <v>0</v>
      </c>
      <c r="X225" s="53">
        <f t="shared" si="71"/>
        <v>0</v>
      </c>
      <c r="Y225" s="55"/>
    </row>
    <row r="226" spans="1:25" ht="15" x14ac:dyDescent="0.25">
      <c r="A226" s="55"/>
      <c r="B226" s="48">
        <f t="shared" si="67"/>
        <v>39.083333333333329</v>
      </c>
      <c r="C226" s="39">
        <f t="shared" si="61"/>
        <v>17</v>
      </c>
      <c r="D226" s="39">
        <v>199</v>
      </c>
      <c r="E226" s="57"/>
      <c r="F226" s="49">
        <f t="shared" si="62"/>
        <v>0</v>
      </c>
      <c r="G226" s="49">
        <f t="shared" si="63"/>
        <v>0</v>
      </c>
      <c r="H226" s="50">
        <f t="shared" si="55"/>
        <v>0</v>
      </c>
      <c r="I226" s="49">
        <f t="shared" si="56"/>
        <v>0</v>
      </c>
      <c r="J226" s="49"/>
      <c r="K226" s="49">
        <f t="shared" si="57"/>
        <v>0</v>
      </c>
      <c r="L226" s="51">
        <f t="shared" si="64"/>
        <v>0</v>
      </c>
      <c r="M226" s="52">
        <f t="shared" si="68"/>
        <v>0</v>
      </c>
      <c r="N226" s="53">
        <f t="shared" si="69"/>
        <v>0</v>
      </c>
      <c r="O226" s="55"/>
      <c r="P226" s="49">
        <f t="shared" si="65"/>
        <v>0</v>
      </c>
      <c r="Q226" s="49">
        <f t="shared" si="58"/>
        <v>0</v>
      </c>
      <c r="R226" s="50">
        <f t="shared" si="59"/>
        <v>0</v>
      </c>
      <c r="S226" s="49">
        <f t="shared" si="60"/>
        <v>0</v>
      </c>
      <c r="T226" s="49"/>
      <c r="U226" s="49">
        <f t="shared" si="70"/>
        <v>0</v>
      </c>
      <c r="V226" s="51">
        <f t="shared" si="72"/>
        <v>0</v>
      </c>
      <c r="W226" s="52">
        <f t="shared" si="66"/>
        <v>0</v>
      </c>
      <c r="X226" s="53">
        <f t="shared" si="71"/>
        <v>0</v>
      </c>
      <c r="Y226" s="55"/>
    </row>
    <row r="227" spans="1:25" ht="15" x14ac:dyDescent="0.25">
      <c r="A227" s="55"/>
      <c r="B227" s="48">
        <f t="shared" si="67"/>
        <v>39.083333333333329</v>
      </c>
      <c r="C227" s="39">
        <f t="shared" si="61"/>
        <v>17</v>
      </c>
      <c r="D227" s="39">
        <v>200</v>
      </c>
      <c r="E227" s="57"/>
      <c r="F227" s="49">
        <f t="shared" si="62"/>
        <v>0</v>
      </c>
      <c r="G227" s="49">
        <f t="shared" si="63"/>
        <v>0</v>
      </c>
      <c r="H227" s="50">
        <f t="shared" si="55"/>
        <v>0</v>
      </c>
      <c r="I227" s="49">
        <f t="shared" si="56"/>
        <v>0</v>
      </c>
      <c r="J227" s="49"/>
      <c r="K227" s="49">
        <f t="shared" si="57"/>
        <v>0</v>
      </c>
      <c r="L227" s="51">
        <f t="shared" si="64"/>
        <v>0</v>
      </c>
      <c r="M227" s="52">
        <f t="shared" si="68"/>
        <v>0</v>
      </c>
      <c r="N227" s="53">
        <f t="shared" si="69"/>
        <v>0</v>
      </c>
      <c r="O227" s="55"/>
      <c r="P227" s="49">
        <f t="shared" si="65"/>
        <v>0</v>
      </c>
      <c r="Q227" s="49">
        <f t="shared" si="58"/>
        <v>0</v>
      </c>
      <c r="R227" s="50">
        <f t="shared" si="59"/>
        <v>0</v>
      </c>
      <c r="S227" s="49">
        <f t="shared" si="60"/>
        <v>0</v>
      </c>
      <c r="T227" s="49"/>
      <c r="U227" s="49">
        <f t="shared" si="70"/>
        <v>0</v>
      </c>
      <c r="V227" s="51">
        <f t="shared" si="72"/>
        <v>0</v>
      </c>
      <c r="W227" s="52">
        <f t="shared" si="66"/>
        <v>0</v>
      </c>
      <c r="X227" s="53">
        <f t="shared" si="71"/>
        <v>0</v>
      </c>
      <c r="Y227" s="55"/>
    </row>
    <row r="228" spans="1:25" ht="15" x14ac:dyDescent="0.25">
      <c r="A228" s="55"/>
      <c r="B228" s="48">
        <f t="shared" si="67"/>
        <v>39.083333333333329</v>
      </c>
      <c r="C228" s="39">
        <f t="shared" si="61"/>
        <v>17</v>
      </c>
      <c r="D228" s="39">
        <v>201</v>
      </c>
      <c r="E228" s="57"/>
      <c r="F228" s="49">
        <f t="shared" si="62"/>
        <v>0</v>
      </c>
      <c r="G228" s="49">
        <f t="shared" si="63"/>
        <v>0</v>
      </c>
      <c r="H228" s="50">
        <f t="shared" si="55"/>
        <v>0</v>
      </c>
      <c r="I228" s="49">
        <f t="shared" si="56"/>
        <v>0</v>
      </c>
      <c r="J228" s="49"/>
      <c r="K228" s="49">
        <f t="shared" si="57"/>
        <v>0</v>
      </c>
      <c r="L228" s="51">
        <f t="shared" si="64"/>
        <v>0</v>
      </c>
      <c r="M228" s="52">
        <f t="shared" si="68"/>
        <v>0</v>
      </c>
      <c r="N228" s="53">
        <f t="shared" si="69"/>
        <v>0</v>
      </c>
      <c r="O228" s="55"/>
      <c r="P228" s="49">
        <f t="shared" si="65"/>
        <v>0</v>
      </c>
      <c r="Q228" s="49">
        <f t="shared" si="58"/>
        <v>0</v>
      </c>
      <c r="R228" s="50">
        <f t="shared" si="59"/>
        <v>0</v>
      </c>
      <c r="S228" s="49">
        <f t="shared" si="60"/>
        <v>0</v>
      </c>
      <c r="T228" s="49"/>
      <c r="U228" s="49">
        <f t="shared" si="70"/>
        <v>0</v>
      </c>
      <c r="V228" s="51">
        <f t="shared" si="72"/>
        <v>0</v>
      </c>
      <c r="W228" s="52">
        <f t="shared" si="66"/>
        <v>0</v>
      </c>
      <c r="X228" s="53">
        <f t="shared" si="71"/>
        <v>0</v>
      </c>
      <c r="Y228" s="55"/>
    </row>
    <row r="229" spans="1:25" ht="15" x14ac:dyDescent="0.25">
      <c r="A229" s="55"/>
      <c r="B229" s="48">
        <f t="shared" si="67"/>
        <v>39.083333333333329</v>
      </c>
      <c r="C229" s="39">
        <f t="shared" si="61"/>
        <v>17</v>
      </c>
      <c r="D229" s="39">
        <v>202</v>
      </c>
      <c r="E229" s="57"/>
      <c r="F229" s="49">
        <f t="shared" si="62"/>
        <v>0</v>
      </c>
      <c r="G229" s="49">
        <f t="shared" si="63"/>
        <v>0</v>
      </c>
      <c r="H229" s="50">
        <f t="shared" si="55"/>
        <v>0</v>
      </c>
      <c r="I229" s="49">
        <f t="shared" si="56"/>
        <v>0</v>
      </c>
      <c r="J229" s="49"/>
      <c r="K229" s="49">
        <f t="shared" si="57"/>
        <v>0</v>
      </c>
      <c r="L229" s="51">
        <f t="shared" si="64"/>
        <v>0</v>
      </c>
      <c r="M229" s="52">
        <f t="shared" si="68"/>
        <v>0</v>
      </c>
      <c r="N229" s="53">
        <f t="shared" si="69"/>
        <v>0</v>
      </c>
      <c r="O229" s="55"/>
      <c r="P229" s="49">
        <f t="shared" si="65"/>
        <v>0</v>
      </c>
      <c r="Q229" s="49">
        <f t="shared" si="58"/>
        <v>0</v>
      </c>
      <c r="R229" s="50">
        <f t="shared" si="59"/>
        <v>0</v>
      </c>
      <c r="S229" s="49">
        <f t="shared" si="60"/>
        <v>0</v>
      </c>
      <c r="T229" s="49"/>
      <c r="U229" s="49">
        <f t="shared" si="70"/>
        <v>0</v>
      </c>
      <c r="V229" s="51">
        <f t="shared" si="72"/>
        <v>0</v>
      </c>
      <c r="W229" s="52">
        <f t="shared" si="66"/>
        <v>0</v>
      </c>
      <c r="X229" s="53">
        <f t="shared" si="71"/>
        <v>0</v>
      </c>
      <c r="Y229" s="55"/>
    </row>
    <row r="230" spans="1:25" ht="15" x14ac:dyDescent="0.25">
      <c r="A230" s="55"/>
      <c r="B230" s="48">
        <f t="shared" si="67"/>
        <v>39.083333333333329</v>
      </c>
      <c r="C230" s="39">
        <f t="shared" si="61"/>
        <v>17</v>
      </c>
      <c r="D230" s="39">
        <v>203</v>
      </c>
      <c r="E230" s="57"/>
      <c r="F230" s="49">
        <f t="shared" si="62"/>
        <v>0</v>
      </c>
      <c r="G230" s="49">
        <f t="shared" si="63"/>
        <v>0</v>
      </c>
      <c r="H230" s="50">
        <f t="shared" si="55"/>
        <v>0</v>
      </c>
      <c r="I230" s="49">
        <f t="shared" si="56"/>
        <v>0</v>
      </c>
      <c r="J230" s="49"/>
      <c r="K230" s="49">
        <f t="shared" si="57"/>
        <v>0</v>
      </c>
      <c r="L230" s="51">
        <f t="shared" si="64"/>
        <v>0</v>
      </c>
      <c r="M230" s="52">
        <f t="shared" si="68"/>
        <v>0</v>
      </c>
      <c r="N230" s="53">
        <f t="shared" si="69"/>
        <v>0</v>
      </c>
      <c r="O230" s="55"/>
      <c r="P230" s="49">
        <f t="shared" si="65"/>
        <v>0</v>
      </c>
      <c r="Q230" s="49">
        <f t="shared" si="58"/>
        <v>0</v>
      </c>
      <c r="R230" s="50">
        <f t="shared" si="59"/>
        <v>0</v>
      </c>
      <c r="S230" s="49">
        <f t="shared" si="60"/>
        <v>0</v>
      </c>
      <c r="T230" s="49"/>
      <c r="U230" s="49">
        <f t="shared" si="70"/>
        <v>0</v>
      </c>
      <c r="V230" s="51">
        <f t="shared" si="72"/>
        <v>0</v>
      </c>
      <c r="W230" s="52">
        <f t="shared" si="66"/>
        <v>0</v>
      </c>
      <c r="X230" s="53">
        <f t="shared" si="71"/>
        <v>0</v>
      </c>
      <c r="Y230" s="55"/>
    </row>
    <row r="231" spans="1:25" ht="15" x14ac:dyDescent="0.25">
      <c r="A231" s="55"/>
      <c r="B231" s="48">
        <f t="shared" si="67"/>
        <v>39.083333333333329</v>
      </c>
      <c r="C231" s="39">
        <f t="shared" si="61"/>
        <v>17</v>
      </c>
      <c r="D231" s="39">
        <v>204</v>
      </c>
      <c r="E231" s="57"/>
      <c r="F231" s="49">
        <f t="shared" si="62"/>
        <v>0</v>
      </c>
      <c r="G231" s="49">
        <f t="shared" si="63"/>
        <v>0</v>
      </c>
      <c r="H231" s="50">
        <f t="shared" si="55"/>
        <v>0</v>
      </c>
      <c r="I231" s="49">
        <f t="shared" si="56"/>
        <v>0</v>
      </c>
      <c r="J231" s="49"/>
      <c r="K231" s="49">
        <f t="shared" si="57"/>
        <v>0</v>
      </c>
      <c r="L231" s="51">
        <f t="shared" si="64"/>
        <v>0</v>
      </c>
      <c r="M231" s="52">
        <f t="shared" si="68"/>
        <v>0</v>
      </c>
      <c r="N231" s="53">
        <f t="shared" si="69"/>
        <v>0</v>
      </c>
      <c r="O231" s="55"/>
      <c r="P231" s="49">
        <f t="shared" si="65"/>
        <v>0</v>
      </c>
      <c r="Q231" s="49">
        <f t="shared" si="58"/>
        <v>0</v>
      </c>
      <c r="R231" s="50">
        <f t="shared" si="59"/>
        <v>0</v>
      </c>
      <c r="S231" s="49">
        <f t="shared" si="60"/>
        <v>0</v>
      </c>
      <c r="T231" s="49"/>
      <c r="U231" s="49">
        <f t="shared" si="70"/>
        <v>0</v>
      </c>
      <c r="V231" s="51">
        <f t="shared" si="72"/>
        <v>0</v>
      </c>
      <c r="W231" s="52">
        <f t="shared" si="66"/>
        <v>0</v>
      </c>
      <c r="X231" s="53">
        <f t="shared" si="71"/>
        <v>0</v>
      </c>
      <c r="Y231" s="55"/>
    </row>
    <row r="232" spans="1:25" ht="15" x14ac:dyDescent="0.25">
      <c r="A232" s="55"/>
      <c r="B232" s="48">
        <f t="shared" si="67"/>
        <v>40.083333333333329</v>
      </c>
      <c r="C232" s="39">
        <f t="shared" si="61"/>
        <v>18</v>
      </c>
      <c r="D232" s="39">
        <v>205</v>
      </c>
      <c r="E232" s="57"/>
      <c r="F232" s="49">
        <f t="shared" si="62"/>
        <v>0</v>
      </c>
      <c r="G232" s="49">
        <f t="shared" si="63"/>
        <v>0</v>
      </c>
      <c r="H232" s="50">
        <f t="shared" si="55"/>
        <v>0</v>
      </c>
      <c r="I232" s="49">
        <f t="shared" si="56"/>
        <v>0</v>
      </c>
      <c r="J232" s="49"/>
      <c r="K232" s="49">
        <f t="shared" si="57"/>
        <v>0</v>
      </c>
      <c r="L232" s="51">
        <f t="shared" si="64"/>
        <v>0</v>
      </c>
      <c r="M232" s="52">
        <f t="shared" si="68"/>
        <v>0</v>
      </c>
      <c r="N232" s="53">
        <f t="shared" si="69"/>
        <v>0</v>
      </c>
      <c r="O232" s="55"/>
      <c r="P232" s="49">
        <f t="shared" si="65"/>
        <v>0</v>
      </c>
      <c r="Q232" s="49">
        <f t="shared" si="58"/>
        <v>0</v>
      </c>
      <c r="R232" s="50">
        <f t="shared" si="59"/>
        <v>0</v>
      </c>
      <c r="S232" s="49">
        <f t="shared" si="60"/>
        <v>0</v>
      </c>
      <c r="T232" s="49"/>
      <c r="U232" s="49">
        <f t="shared" si="70"/>
        <v>0</v>
      </c>
      <c r="V232" s="51">
        <f t="shared" si="72"/>
        <v>0</v>
      </c>
      <c r="W232" s="52">
        <f t="shared" si="66"/>
        <v>0</v>
      </c>
      <c r="X232" s="53">
        <f t="shared" si="71"/>
        <v>0</v>
      </c>
      <c r="Y232" s="55"/>
    </row>
    <row r="233" spans="1:25" ht="15" x14ac:dyDescent="0.25">
      <c r="A233" s="55"/>
      <c r="B233" s="48">
        <f t="shared" si="67"/>
        <v>40.083333333333329</v>
      </c>
      <c r="C233" s="39">
        <f t="shared" si="61"/>
        <v>18</v>
      </c>
      <c r="D233" s="39">
        <v>206</v>
      </c>
      <c r="E233" s="57"/>
      <c r="F233" s="49">
        <f t="shared" si="62"/>
        <v>0</v>
      </c>
      <c r="G233" s="49">
        <f t="shared" si="63"/>
        <v>0</v>
      </c>
      <c r="H233" s="50">
        <f t="shared" si="55"/>
        <v>0</v>
      </c>
      <c r="I233" s="49">
        <f t="shared" si="56"/>
        <v>0</v>
      </c>
      <c r="J233" s="49"/>
      <c r="K233" s="49">
        <f t="shared" si="57"/>
        <v>0</v>
      </c>
      <c r="L233" s="51">
        <f t="shared" si="64"/>
        <v>0</v>
      </c>
      <c r="M233" s="52">
        <f t="shared" si="68"/>
        <v>0</v>
      </c>
      <c r="N233" s="53">
        <f t="shared" si="69"/>
        <v>0</v>
      </c>
      <c r="O233" s="55"/>
      <c r="P233" s="49">
        <f t="shared" si="65"/>
        <v>0</v>
      </c>
      <c r="Q233" s="49">
        <f t="shared" si="58"/>
        <v>0</v>
      </c>
      <c r="R233" s="50">
        <f t="shared" si="59"/>
        <v>0</v>
      </c>
      <c r="S233" s="49">
        <f t="shared" si="60"/>
        <v>0</v>
      </c>
      <c r="T233" s="49"/>
      <c r="U233" s="49">
        <f t="shared" si="70"/>
        <v>0</v>
      </c>
      <c r="V233" s="51">
        <f t="shared" si="72"/>
        <v>0</v>
      </c>
      <c r="W233" s="52">
        <f t="shared" si="66"/>
        <v>0</v>
      </c>
      <c r="X233" s="53">
        <f t="shared" si="71"/>
        <v>0</v>
      </c>
      <c r="Y233" s="55"/>
    </row>
    <row r="234" spans="1:25" ht="15" x14ac:dyDescent="0.25">
      <c r="A234" s="55"/>
      <c r="B234" s="48">
        <f t="shared" si="67"/>
        <v>40.083333333333329</v>
      </c>
      <c r="C234" s="39">
        <f t="shared" si="61"/>
        <v>18</v>
      </c>
      <c r="D234" s="39">
        <v>207</v>
      </c>
      <c r="E234" s="57"/>
      <c r="F234" s="49">
        <f t="shared" si="62"/>
        <v>0</v>
      </c>
      <c r="G234" s="49">
        <f t="shared" si="63"/>
        <v>0</v>
      </c>
      <c r="H234" s="50">
        <f t="shared" si="55"/>
        <v>0</v>
      </c>
      <c r="I234" s="49">
        <f t="shared" si="56"/>
        <v>0</v>
      </c>
      <c r="J234" s="49"/>
      <c r="K234" s="49">
        <f t="shared" si="57"/>
        <v>0</v>
      </c>
      <c r="L234" s="51">
        <f t="shared" si="64"/>
        <v>0</v>
      </c>
      <c r="M234" s="52">
        <f t="shared" si="68"/>
        <v>0</v>
      </c>
      <c r="N234" s="53">
        <f t="shared" si="69"/>
        <v>0</v>
      </c>
      <c r="O234" s="55"/>
      <c r="P234" s="49">
        <f t="shared" si="65"/>
        <v>0</v>
      </c>
      <c r="Q234" s="49">
        <f t="shared" si="58"/>
        <v>0</v>
      </c>
      <c r="R234" s="50">
        <f t="shared" si="59"/>
        <v>0</v>
      </c>
      <c r="S234" s="49">
        <f t="shared" si="60"/>
        <v>0</v>
      </c>
      <c r="T234" s="49"/>
      <c r="U234" s="49">
        <f t="shared" si="70"/>
        <v>0</v>
      </c>
      <c r="V234" s="51">
        <f t="shared" si="72"/>
        <v>0</v>
      </c>
      <c r="W234" s="52">
        <f t="shared" si="66"/>
        <v>0</v>
      </c>
      <c r="X234" s="53">
        <f t="shared" si="71"/>
        <v>0</v>
      </c>
      <c r="Y234" s="55"/>
    </row>
    <row r="235" spans="1:25" ht="15" x14ac:dyDescent="0.25">
      <c r="A235" s="55"/>
      <c r="B235" s="48">
        <f t="shared" si="67"/>
        <v>40.083333333333329</v>
      </c>
      <c r="C235" s="39">
        <f t="shared" si="61"/>
        <v>18</v>
      </c>
      <c r="D235" s="39">
        <v>208</v>
      </c>
      <c r="E235" s="57"/>
      <c r="F235" s="49">
        <f t="shared" si="62"/>
        <v>0</v>
      </c>
      <c r="G235" s="49">
        <f t="shared" si="63"/>
        <v>0</v>
      </c>
      <c r="H235" s="50">
        <f t="shared" si="55"/>
        <v>0</v>
      </c>
      <c r="I235" s="49">
        <f t="shared" si="56"/>
        <v>0</v>
      </c>
      <c r="J235" s="49"/>
      <c r="K235" s="49">
        <f t="shared" si="57"/>
        <v>0</v>
      </c>
      <c r="L235" s="51">
        <f t="shared" si="64"/>
        <v>0</v>
      </c>
      <c r="M235" s="52">
        <f t="shared" si="68"/>
        <v>0</v>
      </c>
      <c r="N235" s="53">
        <f t="shared" si="69"/>
        <v>0</v>
      </c>
      <c r="O235" s="55"/>
      <c r="P235" s="49">
        <f t="shared" si="65"/>
        <v>0</v>
      </c>
      <c r="Q235" s="49">
        <f t="shared" si="58"/>
        <v>0</v>
      </c>
      <c r="R235" s="50">
        <f t="shared" si="59"/>
        <v>0</v>
      </c>
      <c r="S235" s="49">
        <f t="shared" si="60"/>
        <v>0</v>
      </c>
      <c r="T235" s="49"/>
      <c r="U235" s="49">
        <f t="shared" si="70"/>
        <v>0</v>
      </c>
      <c r="V235" s="51">
        <f t="shared" si="72"/>
        <v>0</v>
      </c>
      <c r="W235" s="52">
        <f t="shared" si="66"/>
        <v>0</v>
      </c>
      <c r="X235" s="53">
        <f t="shared" si="71"/>
        <v>0</v>
      </c>
      <c r="Y235" s="55"/>
    </row>
    <row r="236" spans="1:25" ht="15" x14ac:dyDescent="0.25">
      <c r="A236" s="55"/>
      <c r="B236" s="48">
        <f t="shared" si="67"/>
        <v>40.083333333333329</v>
      </c>
      <c r="C236" s="39">
        <f t="shared" si="61"/>
        <v>18</v>
      </c>
      <c r="D236" s="39">
        <v>209</v>
      </c>
      <c r="E236" s="57"/>
      <c r="F236" s="49">
        <f t="shared" si="62"/>
        <v>0</v>
      </c>
      <c r="G236" s="49">
        <f t="shared" si="63"/>
        <v>0</v>
      </c>
      <c r="H236" s="50">
        <f t="shared" si="55"/>
        <v>0</v>
      </c>
      <c r="I236" s="49">
        <f t="shared" si="56"/>
        <v>0</v>
      </c>
      <c r="J236" s="49"/>
      <c r="K236" s="49">
        <f t="shared" si="57"/>
        <v>0</v>
      </c>
      <c r="L236" s="51">
        <f t="shared" si="64"/>
        <v>0</v>
      </c>
      <c r="M236" s="52">
        <f t="shared" si="68"/>
        <v>0</v>
      </c>
      <c r="N236" s="53">
        <f t="shared" si="69"/>
        <v>0</v>
      </c>
      <c r="O236" s="55"/>
      <c r="P236" s="49">
        <f t="shared" si="65"/>
        <v>0</v>
      </c>
      <c r="Q236" s="49">
        <f t="shared" si="58"/>
        <v>0</v>
      </c>
      <c r="R236" s="50">
        <f t="shared" si="59"/>
        <v>0</v>
      </c>
      <c r="S236" s="49">
        <f t="shared" si="60"/>
        <v>0</v>
      </c>
      <c r="T236" s="49"/>
      <c r="U236" s="49">
        <f t="shared" si="70"/>
        <v>0</v>
      </c>
      <c r="V236" s="51">
        <f t="shared" si="72"/>
        <v>0</v>
      </c>
      <c r="W236" s="52">
        <f t="shared" si="66"/>
        <v>0</v>
      </c>
      <c r="X236" s="53">
        <f t="shared" si="71"/>
        <v>0</v>
      </c>
      <c r="Y236" s="55"/>
    </row>
    <row r="237" spans="1:25" ht="15" x14ac:dyDescent="0.25">
      <c r="A237" s="55"/>
      <c r="B237" s="48">
        <f t="shared" si="67"/>
        <v>40.083333333333329</v>
      </c>
      <c r="C237" s="39">
        <f t="shared" si="61"/>
        <v>18</v>
      </c>
      <c r="D237" s="39">
        <v>210</v>
      </c>
      <c r="E237" s="57"/>
      <c r="F237" s="49">
        <f t="shared" si="62"/>
        <v>0</v>
      </c>
      <c r="G237" s="49">
        <f t="shared" si="63"/>
        <v>0</v>
      </c>
      <c r="H237" s="50">
        <f t="shared" si="55"/>
        <v>0</v>
      </c>
      <c r="I237" s="49">
        <f t="shared" si="56"/>
        <v>0</v>
      </c>
      <c r="J237" s="49"/>
      <c r="K237" s="49">
        <f t="shared" si="57"/>
        <v>0</v>
      </c>
      <c r="L237" s="51">
        <f t="shared" si="64"/>
        <v>0</v>
      </c>
      <c r="M237" s="52">
        <f t="shared" si="68"/>
        <v>0</v>
      </c>
      <c r="N237" s="53">
        <f t="shared" si="69"/>
        <v>0</v>
      </c>
      <c r="O237" s="55"/>
      <c r="P237" s="49">
        <f t="shared" si="65"/>
        <v>0</v>
      </c>
      <c r="Q237" s="49">
        <f t="shared" si="58"/>
        <v>0</v>
      </c>
      <c r="R237" s="50">
        <f t="shared" si="59"/>
        <v>0</v>
      </c>
      <c r="S237" s="49">
        <f t="shared" si="60"/>
        <v>0</v>
      </c>
      <c r="T237" s="49"/>
      <c r="U237" s="49">
        <f t="shared" si="70"/>
        <v>0</v>
      </c>
      <c r="V237" s="51">
        <f t="shared" si="72"/>
        <v>0</v>
      </c>
      <c r="W237" s="52">
        <f t="shared" si="66"/>
        <v>0</v>
      </c>
      <c r="X237" s="53">
        <f t="shared" si="71"/>
        <v>0</v>
      </c>
      <c r="Y237" s="55"/>
    </row>
    <row r="238" spans="1:25" ht="15" x14ac:dyDescent="0.25">
      <c r="A238" s="55"/>
      <c r="B238" s="48">
        <f t="shared" si="67"/>
        <v>40.083333333333329</v>
      </c>
      <c r="C238" s="39">
        <f t="shared" si="61"/>
        <v>18</v>
      </c>
      <c r="D238" s="39">
        <v>211</v>
      </c>
      <c r="E238" s="57"/>
      <c r="F238" s="49">
        <f t="shared" si="62"/>
        <v>0</v>
      </c>
      <c r="G238" s="49">
        <f t="shared" si="63"/>
        <v>0</v>
      </c>
      <c r="H238" s="50">
        <f t="shared" si="55"/>
        <v>0</v>
      </c>
      <c r="I238" s="49">
        <f t="shared" si="56"/>
        <v>0</v>
      </c>
      <c r="J238" s="49"/>
      <c r="K238" s="49">
        <f t="shared" si="57"/>
        <v>0</v>
      </c>
      <c r="L238" s="51">
        <f t="shared" si="64"/>
        <v>0</v>
      </c>
      <c r="M238" s="52">
        <f t="shared" si="68"/>
        <v>0</v>
      </c>
      <c r="N238" s="53">
        <f t="shared" si="69"/>
        <v>0</v>
      </c>
      <c r="O238" s="55"/>
      <c r="P238" s="49">
        <f t="shared" si="65"/>
        <v>0</v>
      </c>
      <c r="Q238" s="49">
        <f t="shared" si="58"/>
        <v>0</v>
      </c>
      <c r="R238" s="50">
        <f t="shared" si="59"/>
        <v>0</v>
      </c>
      <c r="S238" s="49">
        <f t="shared" si="60"/>
        <v>0</v>
      </c>
      <c r="T238" s="49"/>
      <c r="U238" s="49">
        <f t="shared" si="70"/>
        <v>0</v>
      </c>
      <c r="V238" s="51">
        <f t="shared" si="72"/>
        <v>0</v>
      </c>
      <c r="W238" s="52">
        <f t="shared" si="66"/>
        <v>0</v>
      </c>
      <c r="X238" s="53">
        <f t="shared" si="71"/>
        <v>0</v>
      </c>
      <c r="Y238" s="55"/>
    </row>
    <row r="239" spans="1:25" ht="15" x14ac:dyDescent="0.25">
      <c r="A239" s="55"/>
      <c r="B239" s="48">
        <f t="shared" si="67"/>
        <v>40.083333333333329</v>
      </c>
      <c r="C239" s="39">
        <f t="shared" si="61"/>
        <v>18</v>
      </c>
      <c r="D239" s="39">
        <v>212</v>
      </c>
      <c r="E239" s="57"/>
      <c r="F239" s="49">
        <f t="shared" si="62"/>
        <v>0</v>
      </c>
      <c r="G239" s="49">
        <f t="shared" si="63"/>
        <v>0</v>
      </c>
      <c r="H239" s="50">
        <f t="shared" si="55"/>
        <v>0</v>
      </c>
      <c r="I239" s="49">
        <f t="shared" si="56"/>
        <v>0</v>
      </c>
      <c r="J239" s="49"/>
      <c r="K239" s="49">
        <f t="shared" si="57"/>
        <v>0</v>
      </c>
      <c r="L239" s="51">
        <f t="shared" si="64"/>
        <v>0</v>
      </c>
      <c r="M239" s="52">
        <f t="shared" si="68"/>
        <v>0</v>
      </c>
      <c r="N239" s="53">
        <f t="shared" si="69"/>
        <v>0</v>
      </c>
      <c r="O239" s="55"/>
      <c r="P239" s="49">
        <f t="shared" si="65"/>
        <v>0</v>
      </c>
      <c r="Q239" s="49">
        <f t="shared" si="58"/>
        <v>0</v>
      </c>
      <c r="R239" s="50">
        <f t="shared" si="59"/>
        <v>0</v>
      </c>
      <c r="S239" s="49">
        <f t="shared" si="60"/>
        <v>0</v>
      </c>
      <c r="T239" s="49"/>
      <c r="U239" s="49">
        <f t="shared" si="70"/>
        <v>0</v>
      </c>
      <c r="V239" s="51">
        <f t="shared" si="72"/>
        <v>0</v>
      </c>
      <c r="W239" s="52">
        <f t="shared" si="66"/>
        <v>0</v>
      </c>
      <c r="X239" s="53">
        <f t="shared" si="71"/>
        <v>0</v>
      </c>
      <c r="Y239" s="55"/>
    </row>
    <row r="240" spans="1:25" ht="15" x14ac:dyDescent="0.25">
      <c r="A240" s="55"/>
      <c r="B240" s="48">
        <f t="shared" si="67"/>
        <v>40.083333333333329</v>
      </c>
      <c r="C240" s="39">
        <f t="shared" si="61"/>
        <v>18</v>
      </c>
      <c r="D240" s="39">
        <v>213</v>
      </c>
      <c r="E240" s="57"/>
      <c r="F240" s="49">
        <f t="shared" si="62"/>
        <v>0</v>
      </c>
      <c r="G240" s="49">
        <f t="shared" si="63"/>
        <v>0</v>
      </c>
      <c r="H240" s="50">
        <f t="shared" si="55"/>
        <v>0</v>
      </c>
      <c r="I240" s="49">
        <f t="shared" si="56"/>
        <v>0</v>
      </c>
      <c r="J240" s="49"/>
      <c r="K240" s="49">
        <f t="shared" si="57"/>
        <v>0</v>
      </c>
      <c r="L240" s="51">
        <f t="shared" si="64"/>
        <v>0</v>
      </c>
      <c r="M240" s="52">
        <f t="shared" si="68"/>
        <v>0</v>
      </c>
      <c r="N240" s="53">
        <f t="shared" si="69"/>
        <v>0</v>
      </c>
      <c r="O240" s="55"/>
      <c r="P240" s="49">
        <f t="shared" si="65"/>
        <v>0</v>
      </c>
      <c r="Q240" s="49">
        <f t="shared" si="58"/>
        <v>0</v>
      </c>
      <c r="R240" s="50">
        <f t="shared" si="59"/>
        <v>0</v>
      </c>
      <c r="S240" s="49">
        <f t="shared" si="60"/>
        <v>0</v>
      </c>
      <c r="T240" s="49"/>
      <c r="U240" s="49">
        <f t="shared" si="70"/>
        <v>0</v>
      </c>
      <c r="V240" s="51">
        <f t="shared" si="72"/>
        <v>0</v>
      </c>
      <c r="W240" s="52">
        <f t="shared" si="66"/>
        <v>0</v>
      </c>
      <c r="X240" s="53">
        <f t="shared" si="71"/>
        <v>0</v>
      </c>
      <c r="Y240" s="55"/>
    </row>
    <row r="241" spans="1:25" ht="15" x14ac:dyDescent="0.25">
      <c r="A241" s="55"/>
      <c r="B241" s="48">
        <f t="shared" si="67"/>
        <v>40.083333333333329</v>
      </c>
      <c r="C241" s="39">
        <f t="shared" si="61"/>
        <v>18</v>
      </c>
      <c r="D241" s="39">
        <v>214</v>
      </c>
      <c r="E241" s="57"/>
      <c r="F241" s="49">
        <f t="shared" si="62"/>
        <v>0</v>
      </c>
      <c r="G241" s="49">
        <f t="shared" si="63"/>
        <v>0</v>
      </c>
      <c r="H241" s="50">
        <f t="shared" si="55"/>
        <v>0</v>
      </c>
      <c r="I241" s="49">
        <f t="shared" si="56"/>
        <v>0</v>
      </c>
      <c r="J241" s="49"/>
      <c r="K241" s="49">
        <f t="shared" si="57"/>
        <v>0</v>
      </c>
      <c r="L241" s="51">
        <f t="shared" si="64"/>
        <v>0</v>
      </c>
      <c r="M241" s="52">
        <f t="shared" si="68"/>
        <v>0</v>
      </c>
      <c r="N241" s="53">
        <f t="shared" si="69"/>
        <v>0</v>
      </c>
      <c r="O241" s="55"/>
      <c r="P241" s="49">
        <f t="shared" si="65"/>
        <v>0</v>
      </c>
      <c r="Q241" s="49">
        <f t="shared" si="58"/>
        <v>0</v>
      </c>
      <c r="R241" s="50">
        <f t="shared" si="59"/>
        <v>0</v>
      </c>
      <c r="S241" s="49">
        <f t="shared" si="60"/>
        <v>0</v>
      </c>
      <c r="T241" s="49"/>
      <c r="U241" s="49">
        <f t="shared" si="70"/>
        <v>0</v>
      </c>
      <c r="V241" s="51">
        <f t="shared" si="72"/>
        <v>0</v>
      </c>
      <c r="W241" s="52">
        <f t="shared" si="66"/>
        <v>0</v>
      </c>
      <c r="X241" s="53">
        <f t="shared" si="71"/>
        <v>0</v>
      </c>
      <c r="Y241" s="55"/>
    </row>
    <row r="242" spans="1:25" ht="15" x14ac:dyDescent="0.25">
      <c r="A242" s="55"/>
      <c r="B242" s="48">
        <f t="shared" si="67"/>
        <v>40.083333333333329</v>
      </c>
      <c r="C242" s="39">
        <f t="shared" si="61"/>
        <v>18</v>
      </c>
      <c r="D242" s="39">
        <v>215</v>
      </c>
      <c r="E242" s="57"/>
      <c r="F242" s="49">
        <f t="shared" si="62"/>
        <v>0</v>
      </c>
      <c r="G242" s="49">
        <f t="shared" si="63"/>
        <v>0</v>
      </c>
      <c r="H242" s="50">
        <f t="shared" si="55"/>
        <v>0</v>
      </c>
      <c r="I242" s="49">
        <f t="shared" si="56"/>
        <v>0</v>
      </c>
      <c r="J242" s="49"/>
      <c r="K242" s="49">
        <f t="shared" si="57"/>
        <v>0</v>
      </c>
      <c r="L242" s="51">
        <f t="shared" si="64"/>
        <v>0</v>
      </c>
      <c r="M242" s="52">
        <f t="shared" si="68"/>
        <v>0</v>
      </c>
      <c r="N242" s="53">
        <f t="shared" si="69"/>
        <v>0</v>
      </c>
      <c r="O242" s="55"/>
      <c r="P242" s="49">
        <f t="shared" si="65"/>
        <v>0</v>
      </c>
      <c r="Q242" s="49">
        <f t="shared" si="58"/>
        <v>0</v>
      </c>
      <c r="R242" s="50">
        <f t="shared" si="59"/>
        <v>0</v>
      </c>
      <c r="S242" s="49">
        <f t="shared" si="60"/>
        <v>0</v>
      </c>
      <c r="T242" s="49"/>
      <c r="U242" s="49">
        <f t="shared" si="70"/>
        <v>0</v>
      </c>
      <c r="V242" s="51">
        <f t="shared" si="72"/>
        <v>0</v>
      </c>
      <c r="W242" s="52">
        <f t="shared" si="66"/>
        <v>0</v>
      </c>
      <c r="X242" s="53">
        <f t="shared" si="71"/>
        <v>0</v>
      </c>
      <c r="Y242" s="55"/>
    </row>
    <row r="243" spans="1:25" ht="15" x14ac:dyDescent="0.25">
      <c r="A243" s="55"/>
      <c r="B243" s="48">
        <f t="shared" si="67"/>
        <v>40.083333333333329</v>
      </c>
      <c r="C243" s="39">
        <f t="shared" si="61"/>
        <v>18</v>
      </c>
      <c r="D243" s="39">
        <v>216</v>
      </c>
      <c r="E243" s="57"/>
      <c r="F243" s="49">
        <f t="shared" si="62"/>
        <v>0</v>
      </c>
      <c r="G243" s="49">
        <f t="shared" si="63"/>
        <v>0</v>
      </c>
      <c r="H243" s="50">
        <f t="shared" si="55"/>
        <v>0</v>
      </c>
      <c r="I243" s="49">
        <f t="shared" si="56"/>
        <v>0</v>
      </c>
      <c r="J243" s="49"/>
      <c r="K243" s="49">
        <f t="shared" si="57"/>
        <v>0</v>
      </c>
      <c r="L243" s="51">
        <f t="shared" si="64"/>
        <v>0</v>
      </c>
      <c r="M243" s="52">
        <f t="shared" si="68"/>
        <v>0</v>
      </c>
      <c r="N243" s="53">
        <f t="shared" si="69"/>
        <v>0</v>
      </c>
      <c r="O243" s="55"/>
      <c r="P243" s="49">
        <f t="shared" si="65"/>
        <v>0</v>
      </c>
      <c r="Q243" s="49">
        <f t="shared" si="58"/>
        <v>0</v>
      </c>
      <c r="R243" s="50">
        <f t="shared" si="59"/>
        <v>0</v>
      </c>
      <c r="S243" s="49">
        <f t="shared" si="60"/>
        <v>0</v>
      </c>
      <c r="T243" s="49"/>
      <c r="U243" s="49">
        <f t="shared" si="70"/>
        <v>0</v>
      </c>
      <c r="V243" s="51">
        <f t="shared" si="72"/>
        <v>0</v>
      </c>
      <c r="W243" s="52">
        <f t="shared" si="66"/>
        <v>0</v>
      </c>
      <c r="X243" s="53">
        <f t="shared" si="71"/>
        <v>0</v>
      </c>
      <c r="Y243" s="55"/>
    </row>
    <row r="244" spans="1:25" ht="15" x14ac:dyDescent="0.25">
      <c r="A244" s="55"/>
      <c r="B244" s="48">
        <f t="shared" si="67"/>
        <v>41.083333333333329</v>
      </c>
      <c r="C244" s="39">
        <f t="shared" si="61"/>
        <v>19</v>
      </c>
      <c r="D244" s="39">
        <v>217</v>
      </c>
      <c r="E244" s="57"/>
      <c r="F244" s="49">
        <f t="shared" si="62"/>
        <v>0</v>
      </c>
      <c r="G244" s="49">
        <f t="shared" si="63"/>
        <v>0</v>
      </c>
      <c r="H244" s="50">
        <f t="shared" si="55"/>
        <v>0</v>
      </c>
      <c r="I244" s="49">
        <f t="shared" si="56"/>
        <v>0</v>
      </c>
      <c r="J244" s="49"/>
      <c r="K244" s="49">
        <f t="shared" si="57"/>
        <v>0</v>
      </c>
      <c r="L244" s="51">
        <f t="shared" si="64"/>
        <v>0</v>
      </c>
      <c r="M244" s="52">
        <f t="shared" si="68"/>
        <v>0</v>
      </c>
      <c r="N244" s="53">
        <f t="shared" si="69"/>
        <v>0</v>
      </c>
      <c r="O244" s="55"/>
      <c r="P244" s="49">
        <f t="shared" si="65"/>
        <v>0</v>
      </c>
      <c r="Q244" s="49">
        <f t="shared" si="58"/>
        <v>0</v>
      </c>
      <c r="R244" s="50">
        <f t="shared" si="59"/>
        <v>0</v>
      </c>
      <c r="S244" s="49">
        <f t="shared" si="60"/>
        <v>0</v>
      </c>
      <c r="T244" s="49"/>
      <c r="U244" s="49">
        <f t="shared" si="70"/>
        <v>0</v>
      </c>
      <c r="V244" s="51">
        <f t="shared" si="72"/>
        <v>0</v>
      </c>
      <c r="W244" s="52">
        <f t="shared" si="66"/>
        <v>0</v>
      </c>
      <c r="X244" s="53">
        <f t="shared" si="71"/>
        <v>0</v>
      </c>
      <c r="Y244" s="55"/>
    </row>
    <row r="245" spans="1:25" ht="15" x14ac:dyDescent="0.25">
      <c r="A245" s="55"/>
      <c r="B245" s="48">
        <f t="shared" si="67"/>
        <v>41.083333333333329</v>
      </c>
      <c r="C245" s="39">
        <f t="shared" si="61"/>
        <v>19</v>
      </c>
      <c r="D245" s="39">
        <v>218</v>
      </c>
      <c r="E245" s="57"/>
      <c r="F245" s="49">
        <f t="shared" si="62"/>
        <v>0</v>
      </c>
      <c r="G245" s="49">
        <f t="shared" si="63"/>
        <v>0</v>
      </c>
      <c r="H245" s="50">
        <f t="shared" si="55"/>
        <v>0</v>
      </c>
      <c r="I245" s="49">
        <f t="shared" si="56"/>
        <v>0</v>
      </c>
      <c r="J245" s="49"/>
      <c r="K245" s="49">
        <f t="shared" si="57"/>
        <v>0</v>
      </c>
      <c r="L245" s="51">
        <f t="shared" si="64"/>
        <v>0</v>
      </c>
      <c r="M245" s="52">
        <f t="shared" si="68"/>
        <v>0</v>
      </c>
      <c r="N245" s="53">
        <f t="shared" si="69"/>
        <v>0</v>
      </c>
      <c r="O245" s="55"/>
      <c r="P245" s="49">
        <f t="shared" si="65"/>
        <v>0</v>
      </c>
      <c r="Q245" s="49">
        <f t="shared" si="58"/>
        <v>0</v>
      </c>
      <c r="R245" s="50">
        <f t="shared" si="59"/>
        <v>0</v>
      </c>
      <c r="S245" s="49">
        <f t="shared" si="60"/>
        <v>0</v>
      </c>
      <c r="T245" s="49"/>
      <c r="U245" s="49">
        <f t="shared" si="70"/>
        <v>0</v>
      </c>
      <c r="V245" s="51">
        <f t="shared" si="72"/>
        <v>0</v>
      </c>
      <c r="W245" s="52">
        <f t="shared" si="66"/>
        <v>0</v>
      </c>
      <c r="X245" s="53">
        <f t="shared" si="71"/>
        <v>0</v>
      </c>
      <c r="Y245" s="55"/>
    </row>
    <row r="246" spans="1:25" ht="15" x14ac:dyDescent="0.25">
      <c r="A246" s="55"/>
      <c r="B246" s="48">
        <f t="shared" si="67"/>
        <v>41.083333333333329</v>
      </c>
      <c r="C246" s="39">
        <f t="shared" si="61"/>
        <v>19</v>
      </c>
      <c r="D246" s="39">
        <v>219</v>
      </c>
      <c r="E246" s="57"/>
      <c r="F246" s="49">
        <f t="shared" si="62"/>
        <v>0</v>
      </c>
      <c r="G246" s="49">
        <f t="shared" si="63"/>
        <v>0</v>
      </c>
      <c r="H246" s="50">
        <f t="shared" si="55"/>
        <v>0</v>
      </c>
      <c r="I246" s="49">
        <f t="shared" si="56"/>
        <v>0</v>
      </c>
      <c r="J246" s="49"/>
      <c r="K246" s="49">
        <f t="shared" si="57"/>
        <v>0</v>
      </c>
      <c r="L246" s="51">
        <f t="shared" si="64"/>
        <v>0</v>
      </c>
      <c r="M246" s="52">
        <f t="shared" si="68"/>
        <v>0</v>
      </c>
      <c r="N246" s="53">
        <f t="shared" si="69"/>
        <v>0</v>
      </c>
      <c r="O246" s="55"/>
      <c r="P246" s="49">
        <f t="shared" si="65"/>
        <v>0</v>
      </c>
      <c r="Q246" s="49">
        <f t="shared" si="58"/>
        <v>0</v>
      </c>
      <c r="R246" s="50">
        <f t="shared" si="59"/>
        <v>0</v>
      </c>
      <c r="S246" s="49">
        <f t="shared" si="60"/>
        <v>0</v>
      </c>
      <c r="T246" s="49"/>
      <c r="U246" s="49">
        <f t="shared" si="70"/>
        <v>0</v>
      </c>
      <c r="V246" s="51">
        <f t="shared" si="72"/>
        <v>0</v>
      </c>
      <c r="W246" s="52">
        <f t="shared" si="66"/>
        <v>0</v>
      </c>
      <c r="X246" s="53">
        <f t="shared" si="71"/>
        <v>0</v>
      </c>
      <c r="Y246" s="55"/>
    </row>
    <row r="247" spans="1:25" ht="15" x14ac:dyDescent="0.25">
      <c r="A247" s="55"/>
      <c r="B247" s="48">
        <f t="shared" si="67"/>
        <v>41.083333333333329</v>
      </c>
      <c r="C247" s="39">
        <f t="shared" si="61"/>
        <v>19</v>
      </c>
      <c r="D247" s="39">
        <v>220</v>
      </c>
      <c r="E247" s="57"/>
      <c r="F247" s="49">
        <f t="shared" si="62"/>
        <v>0</v>
      </c>
      <c r="G247" s="49">
        <f t="shared" si="63"/>
        <v>0</v>
      </c>
      <c r="H247" s="50">
        <f t="shared" si="55"/>
        <v>0</v>
      </c>
      <c r="I247" s="49">
        <f t="shared" si="56"/>
        <v>0</v>
      </c>
      <c r="J247" s="49"/>
      <c r="K247" s="49">
        <f t="shared" si="57"/>
        <v>0</v>
      </c>
      <c r="L247" s="51">
        <f t="shared" si="64"/>
        <v>0</v>
      </c>
      <c r="M247" s="52">
        <f t="shared" si="68"/>
        <v>0</v>
      </c>
      <c r="N247" s="53">
        <f t="shared" si="69"/>
        <v>0</v>
      </c>
      <c r="O247" s="55"/>
      <c r="P247" s="49">
        <f t="shared" si="65"/>
        <v>0</v>
      </c>
      <c r="Q247" s="49">
        <f t="shared" si="58"/>
        <v>0</v>
      </c>
      <c r="R247" s="50">
        <f t="shared" si="59"/>
        <v>0</v>
      </c>
      <c r="S247" s="49">
        <f t="shared" si="60"/>
        <v>0</v>
      </c>
      <c r="T247" s="49"/>
      <c r="U247" s="49">
        <f t="shared" si="70"/>
        <v>0</v>
      </c>
      <c r="V247" s="51">
        <f t="shared" si="72"/>
        <v>0</v>
      </c>
      <c r="W247" s="52">
        <f t="shared" si="66"/>
        <v>0</v>
      </c>
      <c r="X247" s="53">
        <f t="shared" si="71"/>
        <v>0</v>
      </c>
      <c r="Y247" s="55"/>
    </row>
    <row r="248" spans="1:25" ht="15" x14ac:dyDescent="0.25">
      <c r="A248" s="55"/>
      <c r="B248" s="48">
        <f t="shared" si="67"/>
        <v>41.083333333333329</v>
      </c>
      <c r="C248" s="39">
        <f t="shared" si="61"/>
        <v>19</v>
      </c>
      <c r="D248" s="39">
        <v>221</v>
      </c>
      <c r="E248" s="57"/>
      <c r="F248" s="49">
        <f t="shared" si="62"/>
        <v>0</v>
      </c>
      <c r="G248" s="49">
        <f t="shared" si="63"/>
        <v>0</v>
      </c>
      <c r="H248" s="50">
        <f t="shared" si="55"/>
        <v>0</v>
      </c>
      <c r="I248" s="49">
        <f t="shared" si="56"/>
        <v>0</v>
      </c>
      <c r="J248" s="49"/>
      <c r="K248" s="49">
        <f t="shared" si="57"/>
        <v>0</v>
      </c>
      <c r="L248" s="51">
        <f t="shared" si="64"/>
        <v>0</v>
      </c>
      <c r="M248" s="52">
        <f t="shared" si="68"/>
        <v>0</v>
      </c>
      <c r="N248" s="53">
        <f t="shared" si="69"/>
        <v>0</v>
      </c>
      <c r="O248" s="55"/>
      <c r="P248" s="49">
        <f t="shared" si="65"/>
        <v>0</v>
      </c>
      <c r="Q248" s="49">
        <f t="shared" si="58"/>
        <v>0</v>
      </c>
      <c r="R248" s="50">
        <f t="shared" si="59"/>
        <v>0</v>
      </c>
      <c r="S248" s="49">
        <f t="shared" si="60"/>
        <v>0</v>
      </c>
      <c r="T248" s="49"/>
      <c r="U248" s="49">
        <f t="shared" si="70"/>
        <v>0</v>
      </c>
      <c r="V248" s="51">
        <f t="shared" si="72"/>
        <v>0</v>
      </c>
      <c r="W248" s="52">
        <f t="shared" si="66"/>
        <v>0</v>
      </c>
      <c r="X248" s="53">
        <f t="shared" si="71"/>
        <v>0</v>
      </c>
      <c r="Y248" s="55"/>
    </row>
    <row r="249" spans="1:25" ht="15" x14ac:dyDescent="0.25">
      <c r="A249" s="55"/>
      <c r="B249" s="48">
        <f t="shared" si="67"/>
        <v>41.083333333333329</v>
      </c>
      <c r="C249" s="39">
        <f t="shared" si="61"/>
        <v>19</v>
      </c>
      <c r="D249" s="39">
        <v>222</v>
      </c>
      <c r="E249" s="57"/>
      <c r="F249" s="49">
        <f t="shared" si="62"/>
        <v>0</v>
      </c>
      <c r="G249" s="49">
        <f t="shared" si="63"/>
        <v>0</v>
      </c>
      <c r="H249" s="50">
        <f t="shared" si="55"/>
        <v>0</v>
      </c>
      <c r="I249" s="49">
        <f t="shared" si="56"/>
        <v>0</v>
      </c>
      <c r="J249" s="49"/>
      <c r="K249" s="49">
        <f t="shared" si="57"/>
        <v>0</v>
      </c>
      <c r="L249" s="51">
        <f t="shared" si="64"/>
        <v>0</v>
      </c>
      <c r="M249" s="52">
        <f t="shared" si="68"/>
        <v>0</v>
      </c>
      <c r="N249" s="53">
        <f t="shared" si="69"/>
        <v>0</v>
      </c>
      <c r="O249" s="55"/>
      <c r="P249" s="49">
        <f t="shared" si="65"/>
        <v>0</v>
      </c>
      <c r="Q249" s="49">
        <f t="shared" si="58"/>
        <v>0</v>
      </c>
      <c r="R249" s="50">
        <f t="shared" si="59"/>
        <v>0</v>
      </c>
      <c r="S249" s="49">
        <f t="shared" si="60"/>
        <v>0</v>
      </c>
      <c r="T249" s="49"/>
      <c r="U249" s="49">
        <f t="shared" si="70"/>
        <v>0</v>
      </c>
      <c r="V249" s="51">
        <f t="shared" si="72"/>
        <v>0</v>
      </c>
      <c r="W249" s="52">
        <f t="shared" si="66"/>
        <v>0</v>
      </c>
      <c r="X249" s="53">
        <f t="shared" si="71"/>
        <v>0</v>
      </c>
      <c r="Y249" s="55"/>
    </row>
    <row r="250" spans="1:25" ht="15" x14ac:dyDescent="0.25">
      <c r="A250" s="55"/>
      <c r="B250" s="48">
        <f t="shared" si="67"/>
        <v>41.083333333333329</v>
      </c>
      <c r="C250" s="39">
        <f t="shared" si="61"/>
        <v>19</v>
      </c>
      <c r="D250" s="39">
        <v>223</v>
      </c>
      <c r="E250" s="57"/>
      <c r="F250" s="49">
        <f t="shared" si="62"/>
        <v>0</v>
      </c>
      <c r="G250" s="49">
        <f t="shared" si="63"/>
        <v>0</v>
      </c>
      <c r="H250" s="50">
        <f t="shared" si="55"/>
        <v>0</v>
      </c>
      <c r="I250" s="49">
        <f t="shared" si="56"/>
        <v>0</v>
      </c>
      <c r="J250" s="49"/>
      <c r="K250" s="49">
        <f t="shared" si="57"/>
        <v>0</v>
      </c>
      <c r="L250" s="51">
        <f t="shared" si="64"/>
        <v>0</v>
      </c>
      <c r="M250" s="52">
        <f t="shared" si="68"/>
        <v>0</v>
      </c>
      <c r="N250" s="53">
        <f t="shared" si="69"/>
        <v>0</v>
      </c>
      <c r="O250" s="55"/>
      <c r="P250" s="49">
        <f t="shared" si="65"/>
        <v>0</v>
      </c>
      <c r="Q250" s="49">
        <f t="shared" si="58"/>
        <v>0</v>
      </c>
      <c r="R250" s="50">
        <f t="shared" si="59"/>
        <v>0</v>
      </c>
      <c r="S250" s="49">
        <f t="shared" si="60"/>
        <v>0</v>
      </c>
      <c r="T250" s="49"/>
      <c r="U250" s="49">
        <f t="shared" si="70"/>
        <v>0</v>
      </c>
      <c r="V250" s="51">
        <f t="shared" si="72"/>
        <v>0</v>
      </c>
      <c r="W250" s="52">
        <f t="shared" si="66"/>
        <v>0</v>
      </c>
      <c r="X250" s="53">
        <f t="shared" si="71"/>
        <v>0</v>
      </c>
      <c r="Y250" s="55"/>
    </row>
    <row r="251" spans="1:25" ht="15" x14ac:dyDescent="0.25">
      <c r="A251" s="55"/>
      <c r="B251" s="48">
        <f t="shared" si="67"/>
        <v>41.083333333333329</v>
      </c>
      <c r="C251" s="39">
        <f t="shared" si="61"/>
        <v>19</v>
      </c>
      <c r="D251" s="39">
        <v>224</v>
      </c>
      <c r="E251" s="57"/>
      <c r="F251" s="49">
        <f t="shared" si="62"/>
        <v>0</v>
      </c>
      <c r="G251" s="49">
        <f t="shared" si="63"/>
        <v>0</v>
      </c>
      <c r="H251" s="50">
        <f t="shared" si="55"/>
        <v>0</v>
      </c>
      <c r="I251" s="49">
        <f t="shared" si="56"/>
        <v>0</v>
      </c>
      <c r="J251" s="49"/>
      <c r="K251" s="49">
        <f t="shared" si="57"/>
        <v>0</v>
      </c>
      <c r="L251" s="51">
        <f t="shared" si="64"/>
        <v>0</v>
      </c>
      <c r="M251" s="52">
        <f t="shared" si="68"/>
        <v>0</v>
      </c>
      <c r="N251" s="53">
        <f t="shared" si="69"/>
        <v>0</v>
      </c>
      <c r="O251" s="55"/>
      <c r="P251" s="49">
        <f t="shared" si="65"/>
        <v>0</v>
      </c>
      <c r="Q251" s="49">
        <f t="shared" si="58"/>
        <v>0</v>
      </c>
      <c r="R251" s="50">
        <f t="shared" si="59"/>
        <v>0</v>
      </c>
      <c r="S251" s="49">
        <f t="shared" si="60"/>
        <v>0</v>
      </c>
      <c r="T251" s="49"/>
      <c r="U251" s="49">
        <f t="shared" si="70"/>
        <v>0</v>
      </c>
      <c r="V251" s="51">
        <f t="shared" si="72"/>
        <v>0</v>
      </c>
      <c r="W251" s="52">
        <f t="shared" si="66"/>
        <v>0</v>
      </c>
      <c r="X251" s="53">
        <f t="shared" si="71"/>
        <v>0</v>
      </c>
      <c r="Y251" s="55"/>
    </row>
    <row r="252" spans="1:25" ht="15" x14ac:dyDescent="0.25">
      <c r="A252" s="55"/>
      <c r="B252" s="48">
        <f t="shared" si="67"/>
        <v>41.083333333333329</v>
      </c>
      <c r="C252" s="39">
        <f t="shared" si="61"/>
        <v>19</v>
      </c>
      <c r="D252" s="39">
        <v>225</v>
      </c>
      <c r="E252" s="57"/>
      <c r="F252" s="49">
        <f t="shared" si="62"/>
        <v>0</v>
      </c>
      <c r="G252" s="49">
        <f t="shared" si="63"/>
        <v>0</v>
      </c>
      <c r="H252" s="50">
        <f t="shared" si="55"/>
        <v>0</v>
      </c>
      <c r="I252" s="49">
        <f t="shared" si="56"/>
        <v>0</v>
      </c>
      <c r="J252" s="49"/>
      <c r="K252" s="49">
        <f t="shared" si="57"/>
        <v>0</v>
      </c>
      <c r="L252" s="51">
        <f t="shared" si="64"/>
        <v>0</v>
      </c>
      <c r="M252" s="52">
        <f t="shared" si="68"/>
        <v>0</v>
      </c>
      <c r="N252" s="53">
        <f t="shared" si="69"/>
        <v>0</v>
      </c>
      <c r="O252" s="55"/>
      <c r="P252" s="49">
        <f t="shared" si="65"/>
        <v>0</v>
      </c>
      <c r="Q252" s="49">
        <f t="shared" si="58"/>
        <v>0</v>
      </c>
      <c r="R252" s="50">
        <f t="shared" si="59"/>
        <v>0</v>
      </c>
      <c r="S252" s="49">
        <f t="shared" si="60"/>
        <v>0</v>
      </c>
      <c r="T252" s="49"/>
      <c r="U252" s="49">
        <f t="shared" si="70"/>
        <v>0</v>
      </c>
      <c r="V252" s="51">
        <f t="shared" si="72"/>
        <v>0</v>
      </c>
      <c r="W252" s="52">
        <f t="shared" si="66"/>
        <v>0</v>
      </c>
      <c r="X252" s="53">
        <f t="shared" si="71"/>
        <v>0</v>
      </c>
      <c r="Y252" s="55"/>
    </row>
    <row r="253" spans="1:25" ht="15" x14ac:dyDescent="0.25">
      <c r="A253" s="55"/>
      <c r="B253" s="48">
        <f t="shared" si="67"/>
        <v>41.083333333333329</v>
      </c>
      <c r="C253" s="39">
        <f t="shared" si="61"/>
        <v>19</v>
      </c>
      <c r="D253" s="39">
        <v>226</v>
      </c>
      <c r="E253" s="57"/>
      <c r="F253" s="49">
        <f t="shared" si="62"/>
        <v>0</v>
      </c>
      <c r="G253" s="49">
        <f t="shared" si="63"/>
        <v>0</v>
      </c>
      <c r="H253" s="50">
        <f t="shared" si="55"/>
        <v>0</v>
      </c>
      <c r="I253" s="49">
        <f t="shared" si="56"/>
        <v>0</v>
      </c>
      <c r="J253" s="49"/>
      <c r="K253" s="49">
        <f t="shared" si="57"/>
        <v>0</v>
      </c>
      <c r="L253" s="51">
        <f t="shared" si="64"/>
        <v>0</v>
      </c>
      <c r="M253" s="52">
        <f t="shared" si="68"/>
        <v>0</v>
      </c>
      <c r="N253" s="53">
        <f t="shared" si="69"/>
        <v>0</v>
      </c>
      <c r="O253" s="55"/>
      <c r="P253" s="49">
        <f t="shared" si="65"/>
        <v>0</v>
      </c>
      <c r="Q253" s="49">
        <f t="shared" si="58"/>
        <v>0</v>
      </c>
      <c r="R253" s="50">
        <f t="shared" si="59"/>
        <v>0</v>
      </c>
      <c r="S253" s="49">
        <f t="shared" si="60"/>
        <v>0</v>
      </c>
      <c r="T253" s="49"/>
      <c r="U253" s="49">
        <f t="shared" si="70"/>
        <v>0</v>
      </c>
      <c r="V253" s="51">
        <f t="shared" si="72"/>
        <v>0</v>
      </c>
      <c r="W253" s="52">
        <f t="shared" si="66"/>
        <v>0</v>
      </c>
      <c r="X253" s="53">
        <f t="shared" si="71"/>
        <v>0</v>
      </c>
      <c r="Y253" s="55"/>
    </row>
    <row r="254" spans="1:25" ht="15" x14ac:dyDescent="0.25">
      <c r="A254" s="55"/>
      <c r="B254" s="48">
        <f t="shared" si="67"/>
        <v>41.083333333333329</v>
      </c>
      <c r="C254" s="39">
        <f t="shared" si="61"/>
        <v>19</v>
      </c>
      <c r="D254" s="39">
        <v>227</v>
      </c>
      <c r="E254" s="57"/>
      <c r="F254" s="49">
        <f t="shared" si="62"/>
        <v>0</v>
      </c>
      <c r="G254" s="49">
        <f t="shared" si="63"/>
        <v>0</v>
      </c>
      <c r="H254" s="50">
        <f t="shared" si="55"/>
        <v>0</v>
      </c>
      <c r="I254" s="49">
        <f t="shared" si="56"/>
        <v>0</v>
      </c>
      <c r="J254" s="49"/>
      <c r="K254" s="49">
        <f t="shared" si="57"/>
        <v>0</v>
      </c>
      <c r="L254" s="51">
        <f t="shared" si="64"/>
        <v>0</v>
      </c>
      <c r="M254" s="52">
        <f t="shared" si="68"/>
        <v>0</v>
      </c>
      <c r="N254" s="53">
        <f t="shared" si="69"/>
        <v>0</v>
      </c>
      <c r="O254" s="55"/>
      <c r="P254" s="49">
        <f t="shared" si="65"/>
        <v>0</v>
      </c>
      <c r="Q254" s="49">
        <f t="shared" si="58"/>
        <v>0</v>
      </c>
      <c r="R254" s="50">
        <f t="shared" si="59"/>
        <v>0</v>
      </c>
      <c r="S254" s="49">
        <f t="shared" si="60"/>
        <v>0</v>
      </c>
      <c r="T254" s="49"/>
      <c r="U254" s="49">
        <f t="shared" si="70"/>
        <v>0</v>
      </c>
      <c r="V254" s="51">
        <f t="shared" si="72"/>
        <v>0</v>
      </c>
      <c r="W254" s="52">
        <f t="shared" si="66"/>
        <v>0</v>
      </c>
      <c r="X254" s="53">
        <f t="shared" si="71"/>
        <v>0</v>
      </c>
      <c r="Y254" s="55"/>
    </row>
    <row r="255" spans="1:25" ht="15" x14ac:dyDescent="0.25">
      <c r="A255" s="55"/>
      <c r="B255" s="48">
        <f t="shared" si="67"/>
        <v>41.083333333333329</v>
      </c>
      <c r="C255" s="39">
        <f t="shared" si="61"/>
        <v>19</v>
      </c>
      <c r="D255" s="39">
        <v>228</v>
      </c>
      <c r="E255" s="57"/>
      <c r="F255" s="49">
        <f t="shared" si="62"/>
        <v>0</v>
      </c>
      <c r="G255" s="49">
        <f t="shared" si="63"/>
        <v>0</v>
      </c>
      <c r="H255" s="50">
        <f t="shared" si="55"/>
        <v>0</v>
      </c>
      <c r="I255" s="49">
        <f t="shared" si="56"/>
        <v>0</v>
      </c>
      <c r="J255" s="49"/>
      <c r="K255" s="49">
        <f t="shared" si="57"/>
        <v>0</v>
      </c>
      <c r="L255" s="51">
        <f t="shared" si="64"/>
        <v>0</v>
      </c>
      <c r="M255" s="52">
        <f t="shared" si="68"/>
        <v>0</v>
      </c>
      <c r="N255" s="53">
        <f t="shared" si="69"/>
        <v>0</v>
      </c>
      <c r="O255" s="55"/>
      <c r="P255" s="49">
        <f t="shared" si="65"/>
        <v>0</v>
      </c>
      <c r="Q255" s="49">
        <f t="shared" si="58"/>
        <v>0</v>
      </c>
      <c r="R255" s="50">
        <f t="shared" si="59"/>
        <v>0</v>
      </c>
      <c r="S255" s="49">
        <f t="shared" si="60"/>
        <v>0</v>
      </c>
      <c r="T255" s="49"/>
      <c r="U255" s="49">
        <f t="shared" si="70"/>
        <v>0</v>
      </c>
      <c r="V255" s="51">
        <f t="shared" si="72"/>
        <v>0</v>
      </c>
      <c r="W255" s="52">
        <f t="shared" si="66"/>
        <v>0</v>
      </c>
      <c r="X255" s="53">
        <f t="shared" si="71"/>
        <v>0</v>
      </c>
      <c r="Y255" s="55"/>
    </row>
    <row r="256" spans="1:25" ht="15" x14ac:dyDescent="0.25">
      <c r="A256" s="55"/>
      <c r="B256" s="48">
        <f t="shared" si="67"/>
        <v>42.083333333333329</v>
      </c>
      <c r="C256" s="39">
        <f t="shared" si="61"/>
        <v>20</v>
      </c>
      <c r="D256" s="39">
        <v>229</v>
      </c>
      <c r="E256" s="57"/>
      <c r="F256" s="49">
        <f t="shared" si="62"/>
        <v>0</v>
      </c>
      <c r="G256" s="49">
        <f t="shared" si="63"/>
        <v>0</v>
      </c>
      <c r="H256" s="50">
        <f t="shared" si="55"/>
        <v>0</v>
      </c>
      <c r="I256" s="49">
        <f t="shared" si="56"/>
        <v>0</v>
      </c>
      <c r="J256" s="49"/>
      <c r="K256" s="49">
        <f t="shared" si="57"/>
        <v>0</v>
      </c>
      <c r="L256" s="51">
        <f t="shared" si="64"/>
        <v>0</v>
      </c>
      <c r="M256" s="52">
        <f t="shared" si="68"/>
        <v>0</v>
      </c>
      <c r="N256" s="53">
        <f t="shared" si="69"/>
        <v>0</v>
      </c>
      <c r="O256" s="55"/>
      <c r="P256" s="49">
        <f t="shared" si="65"/>
        <v>0</v>
      </c>
      <c r="Q256" s="49">
        <f t="shared" si="58"/>
        <v>0</v>
      </c>
      <c r="R256" s="50">
        <f t="shared" si="59"/>
        <v>0</v>
      </c>
      <c r="S256" s="49">
        <f t="shared" si="60"/>
        <v>0</v>
      </c>
      <c r="T256" s="49"/>
      <c r="U256" s="49">
        <f t="shared" si="70"/>
        <v>0</v>
      </c>
      <c r="V256" s="51">
        <f t="shared" si="72"/>
        <v>0</v>
      </c>
      <c r="W256" s="52">
        <f t="shared" si="66"/>
        <v>0</v>
      </c>
      <c r="X256" s="53">
        <f t="shared" si="71"/>
        <v>0</v>
      </c>
      <c r="Y256" s="55"/>
    </row>
    <row r="257" spans="1:25" ht="15" x14ac:dyDescent="0.25">
      <c r="A257" s="55"/>
      <c r="B257" s="48">
        <f t="shared" si="67"/>
        <v>42.083333333333329</v>
      </c>
      <c r="C257" s="39">
        <f t="shared" si="61"/>
        <v>20</v>
      </c>
      <c r="D257" s="39">
        <v>230</v>
      </c>
      <c r="E257" s="57"/>
      <c r="F257" s="49">
        <f t="shared" si="62"/>
        <v>0</v>
      </c>
      <c r="G257" s="49">
        <f t="shared" si="63"/>
        <v>0</v>
      </c>
      <c r="H257" s="50">
        <f t="shared" si="55"/>
        <v>0</v>
      </c>
      <c r="I257" s="49">
        <f t="shared" si="56"/>
        <v>0</v>
      </c>
      <c r="J257" s="49"/>
      <c r="K257" s="49">
        <f t="shared" si="57"/>
        <v>0</v>
      </c>
      <c r="L257" s="51">
        <f t="shared" si="64"/>
        <v>0</v>
      </c>
      <c r="M257" s="52">
        <f t="shared" si="68"/>
        <v>0</v>
      </c>
      <c r="N257" s="53">
        <f t="shared" si="69"/>
        <v>0</v>
      </c>
      <c r="O257" s="55"/>
      <c r="P257" s="49">
        <f t="shared" si="65"/>
        <v>0</v>
      </c>
      <c r="Q257" s="49">
        <f t="shared" si="58"/>
        <v>0</v>
      </c>
      <c r="R257" s="50">
        <f t="shared" si="59"/>
        <v>0</v>
      </c>
      <c r="S257" s="49">
        <f t="shared" si="60"/>
        <v>0</v>
      </c>
      <c r="T257" s="49"/>
      <c r="U257" s="49">
        <f t="shared" si="70"/>
        <v>0</v>
      </c>
      <c r="V257" s="51">
        <f t="shared" si="72"/>
        <v>0</v>
      </c>
      <c r="W257" s="52">
        <f t="shared" si="66"/>
        <v>0</v>
      </c>
      <c r="X257" s="53">
        <f t="shared" si="71"/>
        <v>0</v>
      </c>
      <c r="Y257" s="55"/>
    </row>
    <row r="258" spans="1:25" ht="15" x14ac:dyDescent="0.25">
      <c r="A258" s="55"/>
      <c r="B258" s="48">
        <f t="shared" si="67"/>
        <v>42.083333333333329</v>
      </c>
      <c r="C258" s="39">
        <f t="shared" si="61"/>
        <v>20</v>
      </c>
      <c r="D258" s="39">
        <v>231</v>
      </c>
      <c r="E258" s="57"/>
      <c r="F258" s="49">
        <f t="shared" si="62"/>
        <v>0</v>
      </c>
      <c r="G258" s="49">
        <f t="shared" si="63"/>
        <v>0</v>
      </c>
      <c r="H258" s="50">
        <f t="shared" si="55"/>
        <v>0</v>
      </c>
      <c r="I258" s="49">
        <f t="shared" si="56"/>
        <v>0</v>
      </c>
      <c r="J258" s="49"/>
      <c r="K258" s="49">
        <f t="shared" si="57"/>
        <v>0</v>
      </c>
      <c r="L258" s="51">
        <f t="shared" si="64"/>
        <v>0</v>
      </c>
      <c r="M258" s="52">
        <f t="shared" si="68"/>
        <v>0</v>
      </c>
      <c r="N258" s="53">
        <f t="shared" si="69"/>
        <v>0</v>
      </c>
      <c r="O258" s="55"/>
      <c r="P258" s="49">
        <f t="shared" si="65"/>
        <v>0</v>
      </c>
      <c r="Q258" s="49">
        <f t="shared" si="58"/>
        <v>0</v>
      </c>
      <c r="R258" s="50">
        <f t="shared" si="59"/>
        <v>0</v>
      </c>
      <c r="S258" s="49">
        <f t="shared" si="60"/>
        <v>0</v>
      </c>
      <c r="T258" s="49"/>
      <c r="U258" s="49">
        <f t="shared" si="70"/>
        <v>0</v>
      </c>
      <c r="V258" s="51">
        <f t="shared" si="72"/>
        <v>0</v>
      </c>
      <c r="W258" s="52">
        <f t="shared" si="66"/>
        <v>0</v>
      </c>
      <c r="X258" s="53">
        <f t="shared" si="71"/>
        <v>0</v>
      </c>
      <c r="Y258" s="55"/>
    </row>
    <row r="259" spans="1:25" ht="15" x14ac:dyDescent="0.25">
      <c r="A259" s="55"/>
      <c r="B259" s="48">
        <f t="shared" si="67"/>
        <v>42.083333333333329</v>
      </c>
      <c r="C259" s="39">
        <f t="shared" si="61"/>
        <v>20</v>
      </c>
      <c r="D259" s="39">
        <v>232</v>
      </c>
      <c r="E259" s="57"/>
      <c r="F259" s="49">
        <f t="shared" si="62"/>
        <v>0</v>
      </c>
      <c r="G259" s="49">
        <f t="shared" si="63"/>
        <v>0</v>
      </c>
      <c r="H259" s="50">
        <f t="shared" si="55"/>
        <v>0</v>
      </c>
      <c r="I259" s="49">
        <f t="shared" si="56"/>
        <v>0</v>
      </c>
      <c r="J259" s="49"/>
      <c r="K259" s="49">
        <f t="shared" si="57"/>
        <v>0</v>
      </c>
      <c r="L259" s="51">
        <f t="shared" si="64"/>
        <v>0</v>
      </c>
      <c r="M259" s="52">
        <f t="shared" si="68"/>
        <v>0</v>
      </c>
      <c r="N259" s="53">
        <f t="shared" si="69"/>
        <v>0</v>
      </c>
      <c r="O259" s="55"/>
      <c r="P259" s="49">
        <f t="shared" si="65"/>
        <v>0</v>
      </c>
      <c r="Q259" s="49">
        <f t="shared" si="58"/>
        <v>0</v>
      </c>
      <c r="R259" s="50">
        <f t="shared" si="59"/>
        <v>0</v>
      </c>
      <c r="S259" s="49">
        <f t="shared" si="60"/>
        <v>0</v>
      </c>
      <c r="T259" s="49"/>
      <c r="U259" s="49">
        <f t="shared" si="70"/>
        <v>0</v>
      </c>
      <c r="V259" s="51">
        <f t="shared" si="72"/>
        <v>0</v>
      </c>
      <c r="W259" s="52">
        <f t="shared" si="66"/>
        <v>0</v>
      </c>
      <c r="X259" s="53">
        <f t="shared" si="71"/>
        <v>0</v>
      </c>
      <c r="Y259" s="55"/>
    </row>
    <row r="260" spans="1:25" ht="15" x14ac:dyDescent="0.25">
      <c r="A260" s="55"/>
      <c r="B260" s="48">
        <f t="shared" si="67"/>
        <v>42.083333333333329</v>
      </c>
      <c r="C260" s="39">
        <f t="shared" si="61"/>
        <v>20</v>
      </c>
      <c r="D260" s="39">
        <v>233</v>
      </c>
      <c r="E260" s="57"/>
      <c r="F260" s="49">
        <f t="shared" si="62"/>
        <v>0</v>
      </c>
      <c r="G260" s="49">
        <f t="shared" si="63"/>
        <v>0</v>
      </c>
      <c r="H260" s="50">
        <f t="shared" si="55"/>
        <v>0</v>
      </c>
      <c r="I260" s="49">
        <f t="shared" si="56"/>
        <v>0</v>
      </c>
      <c r="J260" s="49"/>
      <c r="K260" s="49">
        <f t="shared" si="57"/>
        <v>0</v>
      </c>
      <c r="L260" s="51">
        <f t="shared" si="64"/>
        <v>0</v>
      </c>
      <c r="M260" s="52">
        <f t="shared" si="68"/>
        <v>0</v>
      </c>
      <c r="N260" s="53">
        <f t="shared" si="69"/>
        <v>0</v>
      </c>
      <c r="O260" s="55"/>
      <c r="P260" s="49">
        <f t="shared" si="65"/>
        <v>0</v>
      </c>
      <c r="Q260" s="49">
        <f t="shared" si="58"/>
        <v>0</v>
      </c>
      <c r="R260" s="50">
        <f t="shared" si="59"/>
        <v>0</v>
      </c>
      <c r="S260" s="49">
        <f t="shared" si="60"/>
        <v>0</v>
      </c>
      <c r="T260" s="49"/>
      <c r="U260" s="49">
        <f t="shared" si="70"/>
        <v>0</v>
      </c>
      <c r="V260" s="51">
        <f t="shared" si="72"/>
        <v>0</v>
      </c>
      <c r="W260" s="52">
        <f t="shared" si="66"/>
        <v>0</v>
      </c>
      <c r="X260" s="53">
        <f t="shared" si="71"/>
        <v>0</v>
      </c>
      <c r="Y260" s="55"/>
    </row>
    <row r="261" spans="1:25" ht="15" x14ac:dyDescent="0.25">
      <c r="A261" s="55"/>
      <c r="B261" s="48">
        <f t="shared" si="67"/>
        <v>42.083333333333329</v>
      </c>
      <c r="C261" s="39">
        <f t="shared" si="61"/>
        <v>20</v>
      </c>
      <c r="D261" s="39">
        <v>234</v>
      </c>
      <c r="E261" s="57"/>
      <c r="F261" s="49">
        <f t="shared" si="62"/>
        <v>0</v>
      </c>
      <c r="G261" s="49">
        <f t="shared" si="63"/>
        <v>0</v>
      </c>
      <c r="H261" s="50">
        <f t="shared" si="55"/>
        <v>0</v>
      </c>
      <c r="I261" s="49">
        <f t="shared" si="56"/>
        <v>0</v>
      </c>
      <c r="J261" s="49"/>
      <c r="K261" s="49">
        <f t="shared" si="57"/>
        <v>0</v>
      </c>
      <c r="L261" s="51">
        <f t="shared" si="64"/>
        <v>0</v>
      </c>
      <c r="M261" s="52">
        <f t="shared" si="68"/>
        <v>0</v>
      </c>
      <c r="N261" s="53">
        <f t="shared" si="69"/>
        <v>0</v>
      </c>
      <c r="O261" s="55"/>
      <c r="P261" s="49">
        <f t="shared" si="65"/>
        <v>0</v>
      </c>
      <c r="Q261" s="49">
        <f t="shared" si="58"/>
        <v>0</v>
      </c>
      <c r="R261" s="50">
        <f t="shared" si="59"/>
        <v>0</v>
      </c>
      <c r="S261" s="49">
        <f t="shared" si="60"/>
        <v>0</v>
      </c>
      <c r="T261" s="49"/>
      <c r="U261" s="49">
        <f t="shared" si="70"/>
        <v>0</v>
      </c>
      <c r="V261" s="51">
        <f t="shared" si="72"/>
        <v>0</v>
      </c>
      <c r="W261" s="52">
        <f t="shared" si="66"/>
        <v>0</v>
      </c>
      <c r="X261" s="53">
        <f t="shared" si="71"/>
        <v>0</v>
      </c>
      <c r="Y261" s="55"/>
    </row>
    <row r="262" spans="1:25" ht="15" x14ac:dyDescent="0.25">
      <c r="A262" s="55"/>
      <c r="B262" s="48">
        <f t="shared" si="67"/>
        <v>42.083333333333329</v>
      </c>
      <c r="C262" s="39">
        <f t="shared" si="61"/>
        <v>20</v>
      </c>
      <c r="D262" s="39">
        <v>235</v>
      </c>
      <c r="E262" s="57"/>
      <c r="F262" s="49">
        <f t="shared" si="62"/>
        <v>0</v>
      </c>
      <c r="G262" s="49">
        <f t="shared" si="63"/>
        <v>0</v>
      </c>
      <c r="H262" s="50">
        <f t="shared" si="55"/>
        <v>0</v>
      </c>
      <c r="I262" s="49">
        <f t="shared" si="56"/>
        <v>0</v>
      </c>
      <c r="J262" s="49"/>
      <c r="K262" s="49">
        <f t="shared" si="57"/>
        <v>0</v>
      </c>
      <c r="L262" s="51">
        <f t="shared" si="64"/>
        <v>0</v>
      </c>
      <c r="M262" s="52">
        <f t="shared" si="68"/>
        <v>0</v>
      </c>
      <c r="N262" s="53">
        <f t="shared" si="69"/>
        <v>0</v>
      </c>
      <c r="O262" s="55"/>
      <c r="P262" s="49">
        <f t="shared" si="65"/>
        <v>0</v>
      </c>
      <c r="Q262" s="49">
        <f t="shared" si="58"/>
        <v>0</v>
      </c>
      <c r="R262" s="50">
        <f t="shared" si="59"/>
        <v>0</v>
      </c>
      <c r="S262" s="49">
        <f t="shared" si="60"/>
        <v>0</v>
      </c>
      <c r="T262" s="49"/>
      <c r="U262" s="49">
        <f t="shared" si="70"/>
        <v>0</v>
      </c>
      <c r="V262" s="51">
        <f t="shared" si="72"/>
        <v>0</v>
      </c>
      <c r="W262" s="52">
        <f t="shared" si="66"/>
        <v>0</v>
      </c>
      <c r="X262" s="53">
        <f t="shared" si="71"/>
        <v>0</v>
      </c>
      <c r="Y262" s="55"/>
    </row>
    <row r="263" spans="1:25" ht="15" x14ac:dyDescent="0.25">
      <c r="A263" s="55"/>
      <c r="B263" s="48">
        <f t="shared" si="67"/>
        <v>42.083333333333329</v>
      </c>
      <c r="C263" s="39">
        <f t="shared" si="61"/>
        <v>20</v>
      </c>
      <c r="D263" s="39">
        <v>236</v>
      </c>
      <c r="E263" s="57"/>
      <c r="F263" s="49">
        <f t="shared" si="62"/>
        <v>0</v>
      </c>
      <c r="G263" s="49">
        <f t="shared" si="63"/>
        <v>0</v>
      </c>
      <c r="H263" s="50">
        <f t="shared" si="55"/>
        <v>0</v>
      </c>
      <c r="I263" s="49">
        <f t="shared" si="56"/>
        <v>0</v>
      </c>
      <c r="J263" s="49"/>
      <c r="K263" s="49">
        <f t="shared" si="57"/>
        <v>0</v>
      </c>
      <c r="L263" s="51">
        <f t="shared" si="64"/>
        <v>0</v>
      </c>
      <c r="M263" s="52">
        <f t="shared" si="68"/>
        <v>0</v>
      </c>
      <c r="N263" s="53">
        <f t="shared" si="69"/>
        <v>0</v>
      </c>
      <c r="O263" s="55"/>
      <c r="P263" s="49">
        <f t="shared" si="65"/>
        <v>0</v>
      </c>
      <c r="Q263" s="49">
        <f t="shared" si="58"/>
        <v>0</v>
      </c>
      <c r="R263" s="50">
        <f t="shared" si="59"/>
        <v>0</v>
      </c>
      <c r="S263" s="49">
        <f t="shared" si="60"/>
        <v>0</v>
      </c>
      <c r="T263" s="49"/>
      <c r="U263" s="49">
        <f t="shared" si="70"/>
        <v>0</v>
      </c>
      <c r="V263" s="51">
        <f t="shared" si="72"/>
        <v>0</v>
      </c>
      <c r="W263" s="52">
        <f t="shared" si="66"/>
        <v>0</v>
      </c>
      <c r="X263" s="53">
        <f t="shared" si="71"/>
        <v>0</v>
      </c>
      <c r="Y263" s="55"/>
    </row>
    <row r="264" spans="1:25" ht="15" x14ac:dyDescent="0.25">
      <c r="A264" s="55"/>
      <c r="B264" s="48">
        <f t="shared" si="67"/>
        <v>42.083333333333329</v>
      </c>
      <c r="C264" s="39">
        <f t="shared" si="61"/>
        <v>20</v>
      </c>
      <c r="D264" s="39">
        <v>237</v>
      </c>
      <c r="E264" s="57"/>
      <c r="F264" s="49">
        <f t="shared" si="62"/>
        <v>0</v>
      </c>
      <c r="G264" s="49">
        <f t="shared" si="63"/>
        <v>0</v>
      </c>
      <c r="H264" s="50">
        <f t="shared" si="55"/>
        <v>0</v>
      </c>
      <c r="I264" s="49">
        <f t="shared" si="56"/>
        <v>0</v>
      </c>
      <c r="J264" s="49"/>
      <c r="K264" s="49">
        <f t="shared" si="57"/>
        <v>0</v>
      </c>
      <c r="L264" s="51">
        <f t="shared" si="64"/>
        <v>0</v>
      </c>
      <c r="M264" s="52">
        <f t="shared" si="68"/>
        <v>0</v>
      </c>
      <c r="N264" s="53">
        <f t="shared" si="69"/>
        <v>0</v>
      </c>
      <c r="O264" s="55"/>
      <c r="P264" s="49">
        <f t="shared" si="65"/>
        <v>0</v>
      </c>
      <c r="Q264" s="49">
        <f t="shared" si="58"/>
        <v>0</v>
      </c>
      <c r="R264" s="50">
        <f t="shared" si="59"/>
        <v>0</v>
      </c>
      <c r="S264" s="49">
        <f t="shared" si="60"/>
        <v>0</v>
      </c>
      <c r="T264" s="49"/>
      <c r="U264" s="49">
        <f t="shared" si="70"/>
        <v>0</v>
      </c>
      <c r="V264" s="51">
        <f t="shared" si="72"/>
        <v>0</v>
      </c>
      <c r="W264" s="52">
        <f t="shared" si="66"/>
        <v>0</v>
      </c>
      <c r="X264" s="53">
        <f t="shared" si="71"/>
        <v>0</v>
      </c>
      <c r="Y264" s="55"/>
    </row>
    <row r="265" spans="1:25" ht="15" x14ac:dyDescent="0.25">
      <c r="A265" s="55"/>
      <c r="B265" s="48">
        <f t="shared" si="67"/>
        <v>42.083333333333329</v>
      </c>
      <c r="C265" s="39">
        <f t="shared" si="61"/>
        <v>20</v>
      </c>
      <c r="D265" s="39">
        <v>238</v>
      </c>
      <c r="E265" s="57"/>
      <c r="F265" s="49">
        <f t="shared" si="62"/>
        <v>0</v>
      </c>
      <c r="G265" s="49">
        <f t="shared" si="63"/>
        <v>0</v>
      </c>
      <c r="H265" s="50">
        <f t="shared" si="55"/>
        <v>0</v>
      </c>
      <c r="I265" s="49">
        <f t="shared" si="56"/>
        <v>0</v>
      </c>
      <c r="J265" s="49"/>
      <c r="K265" s="49">
        <f t="shared" si="57"/>
        <v>0</v>
      </c>
      <c r="L265" s="51">
        <f t="shared" si="64"/>
        <v>0</v>
      </c>
      <c r="M265" s="52">
        <f t="shared" si="68"/>
        <v>0</v>
      </c>
      <c r="N265" s="53">
        <f t="shared" si="69"/>
        <v>0</v>
      </c>
      <c r="O265" s="55"/>
      <c r="P265" s="49">
        <f t="shared" si="65"/>
        <v>0</v>
      </c>
      <c r="Q265" s="49">
        <f t="shared" si="58"/>
        <v>0</v>
      </c>
      <c r="R265" s="50">
        <f t="shared" si="59"/>
        <v>0</v>
      </c>
      <c r="S265" s="49">
        <f t="shared" si="60"/>
        <v>0</v>
      </c>
      <c r="T265" s="49"/>
      <c r="U265" s="49">
        <f t="shared" si="70"/>
        <v>0</v>
      </c>
      <c r="V265" s="51">
        <f t="shared" si="72"/>
        <v>0</v>
      </c>
      <c r="W265" s="52">
        <f t="shared" si="66"/>
        <v>0</v>
      </c>
      <c r="X265" s="53">
        <f t="shared" si="71"/>
        <v>0</v>
      </c>
      <c r="Y265" s="55"/>
    </row>
    <row r="266" spans="1:25" ht="15" x14ac:dyDescent="0.25">
      <c r="A266" s="55"/>
      <c r="B266" s="48">
        <f t="shared" si="67"/>
        <v>42.083333333333329</v>
      </c>
      <c r="C266" s="39">
        <f t="shared" si="61"/>
        <v>20</v>
      </c>
      <c r="D266" s="39">
        <v>239</v>
      </c>
      <c r="E266" s="57"/>
      <c r="F266" s="49">
        <f t="shared" si="62"/>
        <v>0</v>
      </c>
      <c r="G266" s="49">
        <f t="shared" si="63"/>
        <v>0</v>
      </c>
      <c r="H266" s="50">
        <f t="shared" si="55"/>
        <v>0</v>
      </c>
      <c r="I266" s="49">
        <f t="shared" si="56"/>
        <v>0</v>
      </c>
      <c r="J266" s="49"/>
      <c r="K266" s="49">
        <f t="shared" si="57"/>
        <v>0</v>
      </c>
      <c r="L266" s="51">
        <f t="shared" si="64"/>
        <v>0</v>
      </c>
      <c r="M266" s="52">
        <f t="shared" si="68"/>
        <v>0</v>
      </c>
      <c r="N266" s="53">
        <f t="shared" si="69"/>
        <v>0</v>
      </c>
      <c r="O266" s="55"/>
      <c r="P266" s="49">
        <f t="shared" si="65"/>
        <v>0</v>
      </c>
      <c r="Q266" s="49">
        <f t="shared" si="58"/>
        <v>0</v>
      </c>
      <c r="R266" s="50">
        <f t="shared" si="59"/>
        <v>0</v>
      </c>
      <c r="S266" s="49">
        <f t="shared" si="60"/>
        <v>0</v>
      </c>
      <c r="T266" s="49"/>
      <c r="U266" s="49">
        <f t="shared" si="70"/>
        <v>0</v>
      </c>
      <c r="V266" s="51">
        <f t="shared" si="72"/>
        <v>0</v>
      </c>
      <c r="W266" s="52">
        <f t="shared" si="66"/>
        <v>0</v>
      </c>
      <c r="X266" s="53">
        <f t="shared" si="71"/>
        <v>0</v>
      </c>
      <c r="Y266" s="55"/>
    </row>
    <row r="267" spans="1:25" ht="15" x14ac:dyDescent="0.25">
      <c r="A267" s="55"/>
      <c r="B267" s="48">
        <f t="shared" si="67"/>
        <v>42.083333333333329</v>
      </c>
      <c r="C267" s="39">
        <f t="shared" si="61"/>
        <v>20</v>
      </c>
      <c r="D267" s="39">
        <v>240</v>
      </c>
      <c r="E267" s="57"/>
      <c r="F267" s="49">
        <f t="shared" si="62"/>
        <v>0</v>
      </c>
      <c r="G267" s="49">
        <f t="shared" si="63"/>
        <v>0</v>
      </c>
      <c r="H267" s="50">
        <f t="shared" si="55"/>
        <v>0</v>
      </c>
      <c r="I267" s="49">
        <f t="shared" si="56"/>
        <v>0</v>
      </c>
      <c r="J267" s="49"/>
      <c r="K267" s="49">
        <f t="shared" si="57"/>
        <v>0</v>
      </c>
      <c r="L267" s="51">
        <f t="shared" si="64"/>
        <v>0</v>
      </c>
      <c r="M267" s="52">
        <f t="shared" si="68"/>
        <v>0</v>
      </c>
      <c r="N267" s="53">
        <f t="shared" si="69"/>
        <v>0</v>
      </c>
      <c r="O267" s="55"/>
      <c r="P267" s="49">
        <f t="shared" si="65"/>
        <v>0</v>
      </c>
      <c r="Q267" s="49">
        <f t="shared" si="58"/>
        <v>0</v>
      </c>
      <c r="R267" s="50">
        <f t="shared" si="59"/>
        <v>0</v>
      </c>
      <c r="S267" s="49">
        <f t="shared" si="60"/>
        <v>0</v>
      </c>
      <c r="T267" s="49"/>
      <c r="U267" s="49">
        <f t="shared" si="70"/>
        <v>0</v>
      </c>
      <c r="V267" s="51">
        <f t="shared" si="72"/>
        <v>0</v>
      </c>
      <c r="W267" s="52">
        <f t="shared" si="66"/>
        <v>0</v>
      </c>
      <c r="X267" s="53">
        <f t="shared" si="71"/>
        <v>0</v>
      </c>
      <c r="Y267" s="55"/>
    </row>
    <row r="268" spans="1:25" ht="15" x14ac:dyDescent="0.25">
      <c r="A268" s="55"/>
      <c r="B268" s="48">
        <f t="shared" si="67"/>
        <v>43.083333333333329</v>
      </c>
      <c r="C268" s="39">
        <f t="shared" si="61"/>
        <v>21</v>
      </c>
      <c r="D268" s="39">
        <v>241</v>
      </c>
      <c r="E268" s="57"/>
      <c r="F268" s="49">
        <f t="shared" si="62"/>
        <v>0</v>
      </c>
      <c r="G268" s="49">
        <f t="shared" si="63"/>
        <v>0</v>
      </c>
      <c r="H268" s="50">
        <f t="shared" si="55"/>
        <v>0</v>
      </c>
      <c r="I268" s="49">
        <f t="shared" si="56"/>
        <v>0</v>
      </c>
      <c r="J268" s="49"/>
      <c r="K268" s="49">
        <f t="shared" si="57"/>
        <v>0</v>
      </c>
      <c r="L268" s="51">
        <f t="shared" si="64"/>
        <v>0</v>
      </c>
      <c r="M268" s="52">
        <f t="shared" si="68"/>
        <v>0</v>
      </c>
      <c r="N268" s="53">
        <f t="shared" si="69"/>
        <v>0</v>
      </c>
      <c r="O268" s="55"/>
      <c r="P268" s="49">
        <f t="shared" si="65"/>
        <v>0</v>
      </c>
      <c r="Q268" s="49">
        <f t="shared" si="58"/>
        <v>0</v>
      </c>
      <c r="R268" s="50">
        <f t="shared" si="59"/>
        <v>0</v>
      </c>
      <c r="S268" s="49">
        <f t="shared" si="60"/>
        <v>0</v>
      </c>
      <c r="T268" s="49"/>
      <c r="U268" s="49">
        <f t="shared" si="70"/>
        <v>0</v>
      </c>
      <c r="V268" s="51">
        <f t="shared" si="72"/>
        <v>0</v>
      </c>
      <c r="W268" s="52">
        <f t="shared" si="66"/>
        <v>0</v>
      </c>
      <c r="X268" s="53">
        <f t="shared" si="71"/>
        <v>0</v>
      </c>
      <c r="Y268" s="55"/>
    </row>
    <row r="269" spans="1:25" ht="15" x14ac:dyDescent="0.25">
      <c r="A269" s="55"/>
      <c r="B269" s="48">
        <f t="shared" si="67"/>
        <v>43.083333333333329</v>
      </c>
      <c r="C269" s="39">
        <f t="shared" si="61"/>
        <v>21</v>
      </c>
      <c r="D269" s="39">
        <v>242</v>
      </c>
      <c r="E269" s="57"/>
      <c r="F269" s="49">
        <f t="shared" si="62"/>
        <v>0</v>
      </c>
      <c r="G269" s="49">
        <f t="shared" si="63"/>
        <v>0</v>
      </c>
      <c r="H269" s="50">
        <f t="shared" si="55"/>
        <v>0</v>
      </c>
      <c r="I269" s="49">
        <f t="shared" si="56"/>
        <v>0</v>
      </c>
      <c r="J269" s="49"/>
      <c r="K269" s="49">
        <f t="shared" si="57"/>
        <v>0</v>
      </c>
      <c r="L269" s="51">
        <f t="shared" si="64"/>
        <v>0</v>
      </c>
      <c r="M269" s="52">
        <f t="shared" si="68"/>
        <v>0</v>
      </c>
      <c r="N269" s="53">
        <f t="shared" si="69"/>
        <v>0</v>
      </c>
      <c r="O269" s="55"/>
      <c r="P269" s="49">
        <f t="shared" si="65"/>
        <v>0</v>
      </c>
      <c r="Q269" s="49">
        <f t="shared" si="58"/>
        <v>0</v>
      </c>
      <c r="R269" s="50">
        <f t="shared" si="59"/>
        <v>0</v>
      </c>
      <c r="S269" s="49">
        <f t="shared" si="60"/>
        <v>0</v>
      </c>
      <c r="T269" s="49"/>
      <c r="U269" s="49">
        <f t="shared" si="70"/>
        <v>0</v>
      </c>
      <c r="V269" s="51">
        <f t="shared" si="72"/>
        <v>0</v>
      </c>
      <c r="W269" s="52">
        <f t="shared" si="66"/>
        <v>0</v>
      </c>
      <c r="X269" s="53">
        <f t="shared" si="71"/>
        <v>0</v>
      </c>
      <c r="Y269" s="55"/>
    </row>
    <row r="270" spans="1:25" ht="15" x14ac:dyDescent="0.25">
      <c r="A270" s="55"/>
      <c r="B270" s="48">
        <f t="shared" si="67"/>
        <v>43.083333333333329</v>
      </c>
      <c r="C270" s="39">
        <f t="shared" si="61"/>
        <v>21</v>
      </c>
      <c r="D270" s="39">
        <v>243</v>
      </c>
      <c r="E270" s="57"/>
      <c r="F270" s="49">
        <f t="shared" si="62"/>
        <v>0</v>
      </c>
      <c r="G270" s="49">
        <f t="shared" si="63"/>
        <v>0</v>
      </c>
      <c r="H270" s="50">
        <f t="shared" si="55"/>
        <v>0</v>
      </c>
      <c r="I270" s="49">
        <f t="shared" si="56"/>
        <v>0</v>
      </c>
      <c r="J270" s="49"/>
      <c r="K270" s="49">
        <f t="shared" si="57"/>
        <v>0</v>
      </c>
      <c r="L270" s="51">
        <f t="shared" si="64"/>
        <v>0</v>
      </c>
      <c r="M270" s="52">
        <f t="shared" si="68"/>
        <v>0</v>
      </c>
      <c r="N270" s="53">
        <f t="shared" si="69"/>
        <v>0</v>
      </c>
      <c r="O270" s="55"/>
      <c r="P270" s="49">
        <f t="shared" si="65"/>
        <v>0</v>
      </c>
      <c r="Q270" s="49">
        <f t="shared" si="58"/>
        <v>0</v>
      </c>
      <c r="R270" s="50">
        <f t="shared" si="59"/>
        <v>0</v>
      </c>
      <c r="S270" s="49">
        <f t="shared" si="60"/>
        <v>0</v>
      </c>
      <c r="T270" s="49"/>
      <c r="U270" s="49">
        <f t="shared" si="70"/>
        <v>0</v>
      </c>
      <c r="V270" s="51">
        <f t="shared" si="72"/>
        <v>0</v>
      </c>
      <c r="W270" s="52">
        <f t="shared" si="66"/>
        <v>0</v>
      </c>
      <c r="X270" s="53">
        <f t="shared" si="71"/>
        <v>0</v>
      </c>
      <c r="Y270" s="55"/>
    </row>
    <row r="271" spans="1:25" ht="15" x14ac:dyDescent="0.25">
      <c r="A271" s="55"/>
      <c r="B271" s="48">
        <f t="shared" si="67"/>
        <v>43.083333333333329</v>
      </c>
      <c r="C271" s="39">
        <f t="shared" si="61"/>
        <v>21</v>
      </c>
      <c r="D271" s="39">
        <v>244</v>
      </c>
      <c r="E271" s="57"/>
      <c r="F271" s="49">
        <f t="shared" si="62"/>
        <v>0</v>
      </c>
      <c r="G271" s="49">
        <f t="shared" si="63"/>
        <v>0</v>
      </c>
      <c r="H271" s="50">
        <f t="shared" si="55"/>
        <v>0</v>
      </c>
      <c r="I271" s="49">
        <f t="shared" si="56"/>
        <v>0</v>
      </c>
      <c r="J271" s="49"/>
      <c r="K271" s="49">
        <f t="shared" si="57"/>
        <v>0</v>
      </c>
      <c r="L271" s="51">
        <f t="shared" si="64"/>
        <v>0</v>
      </c>
      <c r="M271" s="52">
        <f t="shared" si="68"/>
        <v>0</v>
      </c>
      <c r="N271" s="53">
        <f t="shared" si="69"/>
        <v>0</v>
      </c>
      <c r="O271" s="55"/>
      <c r="P271" s="49">
        <f t="shared" si="65"/>
        <v>0</v>
      </c>
      <c r="Q271" s="49">
        <f t="shared" si="58"/>
        <v>0</v>
      </c>
      <c r="R271" s="50">
        <f t="shared" si="59"/>
        <v>0</v>
      </c>
      <c r="S271" s="49">
        <f t="shared" si="60"/>
        <v>0</v>
      </c>
      <c r="T271" s="49"/>
      <c r="U271" s="49">
        <f t="shared" si="70"/>
        <v>0</v>
      </c>
      <c r="V271" s="51">
        <f t="shared" si="72"/>
        <v>0</v>
      </c>
      <c r="W271" s="52">
        <f t="shared" si="66"/>
        <v>0</v>
      </c>
      <c r="X271" s="53">
        <f t="shared" si="71"/>
        <v>0</v>
      </c>
      <c r="Y271" s="55"/>
    </row>
    <row r="272" spans="1:25" ht="15" x14ac:dyDescent="0.25">
      <c r="A272" s="55"/>
      <c r="B272" s="48">
        <f t="shared" si="67"/>
        <v>43.083333333333329</v>
      </c>
      <c r="C272" s="39">
        <f t="shared" si="61"/>
        <v>21</v>
      </c>
      <c r="D272" s="39">
        <v>245</v>
      </c>
      <c r="E272" s="57"/>
      <c r="F272" s="49">
        <f t="shared" si="62"/>
        <v>0</v>
      </c>
      <c r="G272" s="49">
        <f t="shared" si="63"/>
        <v>0</v>
      </c>
      <c r="H272" s="50">
        <f t="shared" si="55"/>
        <v>0</v>
      </c>
      <c r="I272" s="49">
        <f t="shared" si="56"/>
        <v>0</v>
      </c>
      <c r="J272" s="49"/>
      <c r="K272" s="49">
        <f t="shared" si="57"/>
        <v>0</v>
      </c>
      <c r="L272" s="51">
        <f t="shared" si="64"/>
        <v>0</v>
      </c>
      <c r="M272" s="52">
        <f t="shared" si="68"/>
        <v>0</v>
      </c>
      <c r="N272" s="53">
        <f t="shared" si="69"/>
        <v>0</v>
      </c>
      <c r="O272" s="55"/>
      <c r="P272" s="49">
        <f t="shared" si="65"/>
        <v>0</v>
      </c>
      <c r="Q272" s="49">
        <f t="shared" si="58"/>
        <v>0</v>
      </c>
      <c r="R272" s="50">
        <f t="shared" si="59"/>
        <v>0</v>
      </c>
      <c r="S272" s="49">
        <f t="shared" si="60"/>
        <v>0</v>
      </c>
      <c r="T272" s="49"/>
      <c r="U272" s="49">
        <f t="shared" si="70"/>
        <v>0</v>
      </c>
      <c r="V272" s="51">
        <f t="shared" si="72"/>
        <v>0</v>
      </c>
      <c r="W272" s="52">
        <f t="shared" si="66"/>
        <v>0</v>
      </c>
      <c r="X272" s="53">
        <f t="shared" si="71"/>
        <v>0</v>
      </c>
      <c r="Y272" s="55"/>
    </row>
    <row r="273" spans="1:25" ht="15" x14ac:dyDescent="0.25">
      <c r="A273" s="55"/>
      <c r="B273" s="48">
        <f t="shared" si="67"/>
        <v>43.083333333333329</v>
      </c>
      <c r="C273" s="39">
        <f t="shared" si="61"/>
        <v>21</v>
      </c>
      <c r="D273" s="39">
        <v>246</v>
      </c>
      <c r="E273" s="57"/>
      <c r="F273" s="49">
        <f t="shared" si="62"/>
        <v>0</v>
      </c>
      <c r="G273" s="49">
        <f t="shared" si="63"/>
        <v>0</v>
      </c>
      <c r="H273" s="50">
        <f t="shared" si="55"/>
        <v>0</v>
      </c>
      <c r="I273" s="49">
        <f t="shared" si="56"/>
        <v>0</v>
      </c>
      <c r="J273" s="49"/>
      <c r="K273" s="49">
        <f t="shared" si="57"/>
        <v>0</v>
      </c>
      <c r="L273" s="51">
        <f t="shared" si="64"/>
        <v>0</v>
      </c>
      <c r="M273" s="52">
        <f t="shared" si="68"/>
        <v>0</v>
      </c>
      <c r="N273" s="53">
        <f t="shared" si="69"/>
        <v>0</v>
      </c>
      <c r="O273" s="55"/>
      <c r="P273" s="49">
        <f t="shared" si="65"/>
        <v>0</v>
      </c>
      <c r="Q273" s="49">
        <f t="shared" si="58"/>
        <v>0</v>
      </c>
      <c r="R273" s="50">
        <f t="shared" si="59"/>
        <v>0</v>
      </c>
      <c r="S273" s="49">
        <f t="shared" si="60"/>
        <v>0</v>
      </c>
      <c r="T273" s="49"/>
      <c r="U273" s="49">
        <f t="shared" si="70"/>
        <v>0</v>
      </c>
      <c r="V273" s="51">
        <f t="shared" si="72"/>
        <v>0</v>
      </c>
      <c r="W273" s="52">
        <f t="shared" si="66"/>
        <v>0</v>
      </c>
      <c r="X273" s="53">
        <f t="shared" si="71"/>
        <v>0</v>
      </c>
      <c r="Y273" s="55"/>
    </row>
    <row r="274" spans="1:25" ht="15" x14ac:dyDescent="0.25">
      <c r="A274" s="55"/>
      <c r="B274" s="48">
        <f t="shared" si="67"/>
        <v>43.083333333333329</v>
      </c>
      <c r="C274" s="39">
        <f t="shared" si="61"/>
        <v>21</v>
      </c>
      <c r="D274" s="39">
        <v>247</v>
      </c>
      <c r="E274" s="57"/>
      <c r="F274" s="49">
        <f t="shared" si="62"/>
        <v>0</v>
      </c>
      <c r="G274" s="49">
        <f t="shared" si="63"/>
        <v>0</v>
      </c>
      <c r="H274" s="50">
        <f t="shared" si="55"/>
        <v>0</v>
      </c>
      <c r="I274" s="49">
        <f t="shared" si="56"/>
        <v>0</v>
      </c>
      <c r="J274" s="49"/>
      <c r="K274" s="49">
        <f t="shared" si="57"/>
        <v>0</v>
      </c>
      <c r="L274" s="51">
        <f t="shared" si="64"/>
        <v>0</v>
      </c>
      <c r="M274" s="52">
        <f t="shared" si="68"/>
        <v>0</v>
      </c>
      <c r="N274" s="53">
        <f t="shared" si="69"/>
        <v>0</v>
      </c>
      <c r="O274" s="55"/>
      <c r="P274" s="49">
        <f t="shared" si="65"/>
        <v>0</v>
      </c>
      <c r="Q274" s="49">
        <f t="shared" si="58"/>
        <v>0</v>
      </c>
      <c r="R274" s="50">
        <f t="shared" si="59"/>
        <v>0</v>
      </c>
      <c r="S274" s="49">
        <f t="shared" si="60"/>
        <v>0</v>
      </c>
      <c r="T274" s="49"/>
      <c r="U274" s="49">
        <f t="shared" si="70"/>
        <v>0</v>
      </c>
      <c r="V274" s="51">
        <f t="shared" si="72"/>
        <v>0</v>
      </c>
      <c r="W274" s="52">
        <f t="shared" si="66"/>
        <v>0</v>
      </c>
      <c r="X274" s="53">
        <f t="shared" si="71"/>
        <v>0</v>
      </c>
      <c r="Y274" s="55"/>
    </row>
    <row r="275" spans="1:25" ht="15" x14ac:dyDescent="0.25">
      <c r="A275" s="55"/>
      <c r="B275" s="48">
        <f t="shared" si="67"/>
        <v>43.083333333333329</v>
      </c>
      <c r="C275" s="39">
        <f t="shared" si="61"/>
        <v>21</v>
      </c>
      <c r="D275" s="39">
        <v>248</v>
      </c>
      <c r="E275" s="57"/>
      <c r="F275" s="49">
        <f t="shared" si="62"/>
        <v>0</v>
      </c>
      <c r="G275" s="49">
        <f t="shared" si="63"/>
        <v>0</v>
      </c>
      <c r="H275" s="50">
        <f t="shared" si="55"/>
        <v>0</v>
      </c>
      <c r="I275" s="49">
        <f t="shared" si="56"/>
        <v>0</v>
      </c>
      <c r="J275" s="49"/>
      <c r="K275" s="49">
        <f t="shared" si="57"/>
        <v>0</v>
      </c>
      <c r="L275" s="51">
        <f t="shared" si="64"/>
        <v>0</v>
      </c>
      <c r="M275" s="52">
        <f t="shared" si="68"/>
        <v>0</v>
      </c>
      <c r="N275" s="53">
        <f t="shared" si="69"/>
        <v>0</v>
      </c>
      <c r="O275" s="55"/>
      <c r="P275" s="49">
        <f t="shared" si="65"/>
        <v>0</v>
      </c>
      <c r="Q275" s="49">
        <f t="shared" si="58"/>
        <v>0</v>
      </c>
      <c r="R275" s="50">
        <f t="shared" si="59"/>
        <v>0</v>
      </c>
      <c r="S275" s="49">
        <f t="shared" si="60"/>
        <v>0</v>
      </c>
      <c r="T275" s="49"/>
      <c r="U275" s="49">
        <f t="shared" si="70"/>
        <v>0</v>
      </c>
      <c r="V275" s="51">
        <f t="shared" si="72"/>
        <v>0</v>
      </c>
      <c r="W275" s="52">
        <f t="shared" si="66"/>
        <v>0</v>
      </c>
      <c r="X275" s="53">
        <f t="shared" si="71"/>
        <v>0</v>
      </c>
      <c r="Y275" s="55"/>
    </row>
    <row r="276" spans="1:25" ht="15" x14ac:dyDescent="0.25">
      <c r="A276" s="55"/>
      <c r="B276" s="48">
        <f t="shared" si="67"/>
        <v>43.083333333333329</v>
      </c>
      <c r="C276" s="39">
        <f t="shared" si="61"/>
        <v>21</v>
      </c>
      <c r="D276" s="39">
        <v>249</v>
      </c>
      <c r="E276" s="57"/>
      <c r="F276" s="49">
        <f t="shared" si="62"/>
        <v>0</v>
      </c>
      <c r="G276" s="49">
        <f t="shared" si="63"/>
        <v>0</v>
      </c>
      <c r="H276" s="50">
        <f t="shared" si="55"/>
        <v>0</v>
      </c>
      <c r="I276" s="49">
        <f t="shared" si="56"/>
        <v>0</v>
      </c>
      <c r="J276" s="49"/>
      <c r="K276" s="49">
        <f t="shared" si="57"/>
        <v>0</v>
      </c>
      <c r="L276" s="51">
        <f t="shared" si="64"/>
        <v>0</v>
      </c>
      <c r="M276" s="52">
        <f t="shared" si="68"/>
        <v>0</v>
      </c>
      <c r="N276" s="53">
        <f t="shared" si="69"/>
        <v>0</v>
      </c>
      <c r="O276" s="55"/>
      <c r="P276" s="49">
        <f t="shared" si="65"/>
        <v>0</v>
      </c>
      <c r="Q276" s="49">
        <f t="shared" si="58"/>
        <v>0</v>
      </c>
      <c r="R276" s="50">
        <f t="shared" si="59"/>
        <v>0</v>
      </c>
      <c r="S276" s="49">
        <f t="shared" si="60"/>
        <v>0</v>
      </c>
      <c r="T276" s="49"/>
      <c r="U276" s="49">
        <f t="shared" si="70"/>
        <v>0</v>
      </c>
      <c r="V276" s="51">
        <f t="shared" si="72"/>
        <v>0</v>
      </c>
      <c r="W276" s="52">
        <f t="shared" si="66"/>
        <v>0</v>
      </c>
      <c r="X276" s="53">
        <f t="shared" si="71"/>
        <v>0</v>
      </c>
      <c r="Y276" s="55"/>
    </row>
    <row r="277" spans="1:25" ht="15" x14ac:dyDescent="0.25">
      <c r="A277" s="55"/>
      <c r="B277" s="48">
        <f t="shared" si="67"/>
        <v>43.083333333333329</v>
      </c>
      <c r="C277" s="39">
        <f t="shared" si="61"/>
        <v>21</v>
      </c>
      <c r="D277" s="39">
        <v>250</v>
      </c>
      <c r="E277" s="57"/>
      <c r="F277" s="49">
        <f t="shared" si="62"/>
        <v>0</v>
      </c>
      <c r="G277" s="49">
        <f t="shared" si="63"/>
        <v>0</v>
      </c>
      <c r="H277" s="50">
        <f t="shared" si="55"/>
        <v>0</v>
      </c>
      <c r="I277" s="49">
        <f t="shared" si="56"/>
        <v>0</v>
      </c>
      <c r="J277" s="49"/>
      <c r="K277" s="49">
        <f t="shared" si="57"/>
        <v>0</v>
      </c>
      <c r="L277" s="51">
        <f t="shared" si="64"/>
        <v>0</v>
      </c>
      <c r="M277" s="52">
        <f t="shared" si="68"/>
        <v>0</v>
      </c>
      <c r="N277" s="53">
        <f t="shared" si="69"/>
        <v>0</v>
      </c>
      <c r="O277" s="55"/>
      <c r="P277" s="49">
        <f t="shared" si="65"/>
        <v>0</v>
      </c>
      <c r="Q277" s="49">
        <f t="shared" si="58"/>
        <v>0</v>
      </c>
      <c r="R277" s="50">
        <f t="shared" si="59"/>
        <v>0</v>
      </c>
      <c r="S277" s="49">
        <f t="shared" si="60"/>
        <v>0</v>
      </c>
      <c r="T277" s="49"/>
      <c r="U277" s="49">
        <f t="shared" si="70"/>
        <v>0</v>
      </c>
      <c r="V277" s="51">
        <f t="shared" si="72"/>
        <v>0</v>
      </c>
      <c r="W277" s="52">
        <f t="shared" si="66"/>
        <v>0</v>
      </c>
      <c r="X277" s="53">
        <f t="shared" si="71"/>
        <v>0</v>
      </c>
      <c r="Y277" s="55"/>
    </row>
    <row r="278" spans="1:25" ht="15" x14ac:dyDescent="0.25">
      <c r="A278" s="55"/>
      <c r="B278" s="48">
        <f t="shared" si="67"/>
        <v>43.083333333333329</v>
      </c>
      <c r="C278" s="39">
        <f t="shared" si="61"/>
        <v>21</v>
      </c>
      <c r="D278" s="39">
        <v>251</v>
      </c>
      <c r="E278" s="57"/>
      <c r="F278" s="49">
        <f t="shared" si="62"/>
        <v>0</v>
      </c>
      <c r="G278" s="49">
        <f t="shared" si="63"/>
        <v>0</v>
      </c>
      <c r="H278" s="50">
        <f t="shared" si="55"/>
        <v>0</v>
      </c>
      <c r="I278" s="49">
        <f t="shared" si="56"/>
        <v>0</v>
      </c>
      <c r="J278" s="49"/>
      <c r="K278" s="49">
        <f t="shared" si="57"/>
        <v>0</v>
      </c>
      <c r="L278" s="51">
        <f t="shared" si="64"/>
        <v>0</v>
      </c>
      <c r="M278" s="52">
        <f t="shared" si="68"/>
        <v>0</v>
      </c>
      <c r="N278" s="53">
        <f t="shared" si="69"/>
        <v>0</v>
      </c>
      <c r="O278" s="55"/>
      <c r="P278" s="49">
        <f t="shared" si="65"/>
        <v>0</v>
      </c>
      <c r="Q278" s="49">
        <f t="shared" si="58"/>
        <v>0</v>
      </c>
      <c r="R278" s="50">
        <f t="shared" si="59"/>
        <v>0</v>
      </c>
      <c r="S278" s="49">
        <f t="shared" si="60"/>
        <v>0</v>
      </c>
      <c r="T278" s="49"/>
      <c r="U278" s="49">
        <f t="shared" si="70"/>
        <v>0</v>
      </c>
      <c r="V278" s="51">
        <f t="shared" si="72"/>
        <v>0</v>
      </c>
      <c r="W278" s="52">
        <f t="shared" si="66"/>
        <v>0</v>
      </c>
      <c r="X278" s="53">
        <f t="shared" si="71"/>
        <v>0</v>
      </c>
      <c r="Y278" s="55"/>
    </row>
    <row r="279" spans="1:25" ht="15" x14ac:dyDescent="0.25">
      <c r="A279" s="55"/>
      <c r="B279" s="48">
        <f t="shared" si="67"/>
        <v>43.083333333333329</v>
      </c>
      <c r="C279" s="39">
        <f t="shared" si="61"/>
        <v>21</v>
      </c>
      <c r="D279" s="39">
        <v>252</v>
      </c>
      <c r="E279" s="57"/>
      <c r="F279" s="49">
        <f t="shared" si="62"/>
        <v>0</v>
      </c>
      <c r="G279" s="49">
        <f t="shared" si="63"/>
        <v>0</v>
      </c>
      <c r="H279" s="50">
        <f t="shared" si="55"/>
        <v>0</v>
      </c>
      <c r="I279" s="49">
        <f t="shared" si="56"/>
        <v>0</v>
      </c>
      <c r="J279" s="49"/>
      <c r="K279" s="49">
        <f t="shared" si="57"/>
        <v>0</v>
      </c>
      <c r="L279" s="51">
        <f t="shared" si="64"/>
        <v>0</v>
      </c>
      <c r="M279" s="52">
        <f t="shared" si="68"/>
        <v>0</v>
      </c>
      <c r="N279" s="53">
        <f t="shared" si="69"/>
        <v>0</v>
      </c>
      <c r="O279" s="55"/>
      <c r="P279" s="49">
        <f t="shared" si="65"/>
        <v>0</v>
      </c>
      <c r="Q279" s="49">
        <f t="shared" si="58"/>
        <v>0</v>
      </c>
      <c r="R279" s="50">
        <f t="shared" si="59"/>
        <v>0</v>
      </c>
      <c r="S279" s="49">
        <f t="shared" si="60"/>
        <v>0</v>
      </c>
      <c r="T279" s="49"/>
      <c r="U279" s="49">
        <f t="shared" si="70"/>
        <v>0</v>
      </c>
      <c r="V279" s="51">
        <f t="shared" si="72"/>
        <v>0</v>
      </c>
      <c r="W279" s="52">
        <f t="shared" si="66"/>
        <v>0</v>
      </c>
      <c r="X279" s="53">
        <f t="shared" si="71"/>
        <v>0</v>
      </c>
      <c r="Y279" s="55"/>
    </row>
    <row r="280" spans="1:25" ht="15" x14ac:dyDescent="0.25">
      <c r="A280" s="55"/>
      <c r="B280" s="48">
        <f t="shared" si="67"/>
        <v>44.083333333333329</v>
      </c>
      <c r="C280" s="39">
        <f t="shared" si="61"/>
        <v>22</v>
      </c>
      <c r="D280" s="39">
        <v>253</v>
      </c>
      <c r="E280" s="57"/>
      <c r="F280" s="49">
        <f t="shared" si="62"/>
        <v>0</v>
      </c>
      <c r="G280" s="49">
        <f t="shared" si="63"/>
        <v>0</v>
      </c>
      <c r="H280" s="50">
        <f t="shared" si="55"/>
        <v>0</v>
      </c>
      <c r="I280" s="49">
        <f t="shared" si="56"/>
        <v>0</v>
      </c>
      <c r="J280" s="49"/>
      <c r="K280" s="49">
        <f t="shared" si="57"/>
        <v>0</v>
      </c>
      <c r="L280" s="51">
        <f t="shared" si="64"/>
        <v>0</v>
      </c>
      <c r="M280" s="52">
        <f t="shared" si="68"/>
        <v>0</v>
      </c>
      <c r="N280" s="53">
        <f t="shared" si="69"/>
        <v>0</v>
      </c>
      <c r="O280" s="55"/>
      <c r="P280" s="49">
        <f t="shared" si="65"/>
        <v>0</v>
      </c>
      <c r="Q280" s="49">
        <f t="shared" si="58"/>
        <v>0</v>
      </c>
      <c r="R280" s="50">
        <f t="shared" si="59"/>
        <v>0</v>
      </c>
      <c r="S280" s="49">
        <f t="shared" si="60"/>
        <v>0</v>
      </c>
      <c r="T280" s="49"/>
      <c r="U280" s="49">
        <f t="shared" si="70"/>
        <v>0</v>
      </c>
      <c r="V280" s="51">
        <f t="shared" si="72"/>
        <v>0</v>
      </c>
      <c r="W280" s="52">
        <f t="shared" si="66"/>
        <v>0</v>
      </c>
      <c r="X280" s="53">
        <f t="shared" si="71"/>
        <v>0</v>
      </c>
      <c r="Y280" s="55"/>
    </row>
    <row r="281" spans="1:25" ht="15" x14ac:dyDescent="0.25">
      <c r="A281" s="55"/>
      <c r="B281" s="48">
        <f t="shared" si="67"/>
        <v>44.083333333333329</v>
      </c>
      <c r="C281" s="39">
        <f t="shared" si="61"/>
        <v>22</v>
      </c>
      <c r="D281" s="39">
        <v>254</v>
      </c>
      <c r="E281" s="57"/>
      <c r="F281" s="49">
        <f t="shared" si="62"/>
        <v>0</v>
      </c>
      <c r="G281" s="49">
        <f t="shared" si="63"/>
        <v>0</v>
      </c>
      <c r="H281" s="50">
        <f t="shared" si="55"/>
        <v>0</v>
      </c>
      <c r="I281" s="49">
        <f t="shared" si="56"/>
        <v>0</v>
      </c>
      <c r="J281" s="49"/>
      <c r="K281" s="49">
        <f t="shared" si="57"/>
        <v>0</v>
      </c>
      <c r="L281" s="51">
        <f t="shared" si="64"/>
        <v>0</v>
      </c>
      <c r="M281" s="52">
        <f t="shared" si="68"/>
        <v>0</v>
      </c>
      <c r="N281" s="53">
        <f t="shared" si="69"/>
        <v>0</v>
      </c>
      <c r="O281" s="55"/>
      <c r="P281" s="49">
        <f t="shared" si="65"/>
        <v>0</v>
      </c>
      <c r="Q281" s="49">
        <f t="shared" si="58"/>
        <v>0</v>
      </c>
      <c r="R281" s="50">
        <f t="shared" si="59"/>
        <v>0</v>
      </c>
      <c r="S281" s="49">
        <f t="shared" si="60"/>
        <v>0</v>
      </c>
      <c r="T281" s="49"/>
      <c r="U281" s="49">
        <f t="shared" si="70"/>
        <v>0</v>
      </c>
      <c r="V281" s="51">
        <f t="shared" si="72"/>
        <v>0</v>
      </c>
      <c r="W281" s="52">
        <f t="shared" si="66"/>
        <v>0</v>
      </c>
      <c r="X281" s="53">
        <f t="shared" si="71"/>
        <v>0</v>
      </c>
      <c r="Y281" s="55"/>
    </row>
    <row r="282" spans="1:25" ht="15" x14ac:dyDescent="0.25">
      <c r="A282" s="55"/>
      <c r="B282" s="48">
        <f t="shared" si="67"/>
        <v>44.083333333333329</v>
      </c>
      <c r="C282" s="39">
        <f t="shared" si="61"/>
        <v>22</v>
      </c>
      <c r="D282" s="39">
        <v>255</v>
      </c>
      <c r="E282" s="57"/>
      <c r="F282" s="49">
        <f t="shared" si="62"/>
        <v>0</v>
      </c>
      <c r="G282" s="49">
        <f t="shared" si="63"/>
        <v>0</v>
      </c>
      <c r="H282" s="50">
        <f t="shared" si="55"/>
        <v>0</v>
      </c>
      <c r="I282" s="49">
        <f t="shared" si="56"/>
        <v>0</v>
      </c>
      <c r="J282" s="49"/>
      <c r="K282" s="49">
        <f t="shared" si="57"/>
        <v>0</v>
      </c>
      <c r="L282" s="51">
        <f t="shared" si="64"/>
        <v>0</v>
      </c>
      <c r="M282" s="52">
        <f t="shared" si="68"/>
        <v>0</v>
      </c>
      <c r="N282" s="53">
        <f t="shared" si="69"/>
        <v>0</v>
      </c>
      <c r="O282" s="55"/>
      <c r="P282" s="49">
        <f t="shared" si="65"/>
        <v>0</v>
      </c>
      <c r="Q282" s="49">
        <f t="shared" si="58"/>
        <v>0</v>
      </c>
      <c r="R282" s="50">
        <f t="shared" si="59"/>
        <v>0</v>
      </c>
      <c r="S282" s="49">
        <f t="shared" si="60"/>
        <v>0</v>
      </c>
      <c r="T282" s="49"/>
      <c r="U282" s="49">
        <f t="shared" si="70"/>
        <v>0</v>
      </c>
      <c r="V282" s="51">
        <f t="shared" si="72"/>
        <v>0</v>
      </c>
      <c r="W282" s="52">
        <f t="shared" si="66"/>
        <v>0</v>
      </c>
      <c r="X282" s="53">
        <f t="shared" si="71"/>
        <v>0</v>
      </c>
      <c r="Y282" s="55"/>
    </row>
    <row r="283" spans="1:25" ht="15" x14ac:dyDescent="0.25">
      <c r="A283" s="55"/>
      <c r="B283" s="48">
        <f t="shared" si="67"/>
        <v>44.083333333333329</v>
      </c>
      <c r="C283" s="39">
        <f t="shared" si="61"/>
        <v>22</v>
      </c>
      <c r="D283" s="39">
        <v>256</v>
      </c>
      <c r="E283" s="57"/>
      <c r="F283" s="49">
        <f t="shared" si="62"/>
        <v>0</v>
      </c>
      <c r="G283" s="49">
        <f t="shared" si="63"/>
        <v>0</v>
      </c>
      <c r="H283" s="50">
        <f t="shared" si="55"/>
        <v>0</v>
      </c>
      <c r="I283" s="49">
        <f t="shared" si="56"/>
        <v>0</v>
      </c>
      <c r="J283" s="49"/>
      <c r="K283" s="49">
        <f t="shared" si="57"/>
        <v>0</v>
      </c>
      <c r="L283" s="51">
        <f t="shared" si="64"/>
        <v>0</v>
      </c>
      <c r="M283" s="52">
        <f t="shared" si="68"/>
        <v>0</v>
      </c>
      <c r="N283" s="53">
        <f t="shared" si="69"/>
        <v>0</v>
      </c>
      <c r="O283" s="55"/>
      <c r="P283" s="49">
        <f t="shared" si="65"/>
        <v>0</v>
      </c>
      <c r="Q283" s="49">
        <f t="shared" si="58"/>
        <v>0</v>
      </c>
      <c r="R283" s="50">
        <f t="shared" si="59"/>
        <v>0</v>
      </c>
      <c r="S283" s="49">
        <f t="shared" si="60"/>
        <v>0</v>
      </c>
      <c r="T283" s="49"/>
      <c r="U283" s="49">
        <f t="shared" si="70"/>
        <v>0</v>
      </c>
      <c r="V283" s="51">
        <f t="shared" si="72"/>
        <v>0</v>
      </c>
      <c r="W283" s="52">
        <f t="shared" si="66"/>
        <v>0</v>
      </c>
      <c r="X283" s="53">
        <f t="shared" si="71"/>
        <v>0</v>
      </c>
      <c r="Y283" s="55"/>
    </row>
    <row r="284" spans="1:25" ht="15" x14ac:dyDescent="0.25">
      <c r="A284" s="55"/>
      <c r="B284" s="48">
        <f t="shared" si="67"/>
        <v>44.083333333333329</v>
      </c>
      <c r="C284" s="39">
        <f t="shared" si="61"/>
        <v>22</v>
      </c>
      <c r="D284" s="39">
        <v>257</v>
      </c>
      <c r="E284" s="57"/>
      <c r="F284" s="49">
        <f t="shared" si="62"/>
        <v>0</v>
      </c>
      <c r="G284" s="49">
        <f t="shared" si="63"/>
        <v>0</v>
      </c>
      <c r="H284" s="50">
        <f t="shared" ref="H284:H347" si="73">ROUND($L$23/12*F284,2)</f>
        <v>0</v>
      </c>
      <c r="I284" s="49">
        <f t="shared" ref="I284:I347" si="74">IF(F284+H284&lt;$L$24,F284,G284-H284)</f>
        <v>0</v>
      </c>
      <c r="J284" s="49"/>
      <c r="K284" s="49">
        <f t="shared" ref="K284:K347" si="75">F284-I284-J284</f>
        <v>0</v>
      </c>
      <c r="L284" s="51">
        <f t="shared" si="64"/>
        <v>0</v>
      </c>
      <c r="M284" s="52">
        <f t="shared" si="68"/>
        <v>0</v>
      </c>
      <c r="N284" s="53">
        <f t="shared" si="69"/>
        <v>0</v>
      </c>
      <c r="O284" s="55"/>
      <c r="P284" s="49">
        <f t="shared" si="65"/>
        <v>0</v>
      </c>
      <c r="Q284" s="49">
        <f t="shared" ref="Q284:Q347" si="76">IF(P284=0,R284+S284,IF($V$25&gt;=D284,0,ROUND($V$24,2)))</f>
        <v>0</v>
      </c>
      <c r="R284" s="50">
        <f t="shared" ref="R284:R347" si="77">ROUND($V$23/12*P284,2)</f>
        <v>0</v>
      </c>
      <c r="S284" s="49">
        <f t="shared" ref="S284:S347" si="78">IF(P284+R284&lt;$V$24,P284,Q284-R284)</f>
        <v>0</v>
      </c>
      <c r="T284" s="49"/>
      <c r="U284" s="49">
        <f t="shared" si="70"/>
        <v>0</v>
      </c>
      <c r="V284" s="51">
        <f t="shared" si="72"/>
        <v>0</v>
      </c>
      <c r="W284" s="52">
        <f t="shared" si="66"/>
        <v>0</v>
      </c>
      <c r="X284" s="53">
        <f t="shared" si="71"/>
        <v>0</v>
      </c>
      <c r="Y284" s="55"/>
    </row>
    <row r="285" spans="1:25" ht="15" x14ac:dyDescent="0.25">
      <c r="A285" s="55"/>
      <c r="B285" s="48">
        <f t="shared" si="67"/>
        <v>44.083333333333329</v>
      </c>
      <c r="C285" s="39">
        <f t="shared" ref="C285:C348" si="79">ROUNDUP(D285/12,0)</f>
        <v>22</v>
      </c>
      <c r="D285" s="39">
        <v>258</v>
      </c>
      <c r="E285" s="57"/>
      <c r="F285" s="49">
        <f t="shared" ref="F285:F348" si="80">IF(F284+H284&lt;$L$24,0,K284)</f>
        <v>0</v>
      </c>
      <c r="G285" s="49">
        <f t="shared" ref="G285:G348" si="81">IF(F285+H285&lt;$L$24,H285+I285,IF($L$25&gt;=D285,0,ROUND($L$24,2)))</f>
        <v>0</v>
      </c>
      <c r="H285" s="50">
        <f t="shared" si="73"/>
        <v>0</v>
      </c>
      <c r="I285" s="49">
        <f t="shared" si="74"/>
        <v>0</v>
      </c>
      <c r="J285" s="49"/>
      <c r="K285" s="49">
        <f t="shared" si="75"/>
        <v>0</v>
      </c>
      <c r="L285" s="51">
        <f t="shared" ref="L285:L348" si="82">IF(F285=0,0,H285+L284)</f>
        <v>0</v>
      </c>
      <c r="M285" s="52">
        <f t="shared" si="68"/>
        <v>0</v>
      </c>
      <c r="N285" s="53">
        <f t="shared" si="69"/>
        <v>0</v>
      </c>
      <c r="O285" s="55"/>
      <c r="P285" s="49">
        <f t="shared" ref="P285:P348" si="83">IF(P284+R284&lt;$V$24,0,U284)</f>
        <v>0</v>
      </c>
      <c r="Q285" s="49">
        <f t="shared" si="76"/>
        <v>0</v>
      </c>
      <c r="R285" s="50">
        <f t="shared" si="77"/>
        <v>0</v>
      </c>
      <c r="S285" s="49">
        <f t="shared" si="78"/>
        <v>0</v>
      </c>
      <c r="T285" s="49"/>
      <c r="U285" s="49">
        <f t="shared" si="70"/>
        <v>0</v>
      </c>
      <c r="V285" s="51">
        <f t="shared" si="72"/>
        <v>0</v>
      </c>
      <c r="W285" s="52">
        <f t="shared" ref="W285:W348" si="84">IF(P285=0,0,S285+W284+T285)</f>
        <v>0</v>
      </c>
      <c r="X285" s="53">
        <f t="shared" si="71"/>
        <v>0</v>
      </c>
      <c r="Y285" s="55"/>
    </row>
    <row r="286" spans="1:25" ht="15" x14ac:dyDescent="0.25">
      <c r="A286" s="55"/>
      <c r="B286" s="48">
        <f t="shared" ref="B286:B349" si="85">$B$28+C286-1</f>
        <v>44.083333333333329</v>
      </c>
      <c r="C286" s="39">
        <f t="shared" si="79"/>
        <v>22</v>
      </c>
      <c r="D286" s="39">
        <v>259</v>
      </c>
      <c r="E286" s="57"/>
      <c r="F286" s="49">
        <f t="shared" si="80"/>
        <v>0</v>
      </c>
      <c r="G286" s="49">
        <f t="shared" si="81"/>
        <v>0</v>
      </c>
      <c r="H286" s="50">
        <f t="shared" si="73"/>
        <v>0</v>
      </c>
      <c r="I286" s="49">
        <f t="shared" si="74"/>
        <v>0</v>
      </c>
      <c r="J286" s="49"/>
      <c r="K286" s="49">
        <f t="shared" si="75"/>
        <v>0</v>
      </c>
      <c r="L286" s="51">
        <f t="shared" si="82"/>
        <v>0</v>
      </c>
      <c r="M286" s="52">
        <f t="shared" ref="M286:M349" si="86">IF(F286=0,0,I286+M285+J286)</f>
        <v>0</v>
      </c>
      <c r="N286" s="53">
        <f t="shared" ref="N286:N349" si="87">L286+M286</f>
        <v>0</v>
      </c>
      <c r="O286" s="55"/>
      <c r="P286" s="49">
        <f t="shared" si="83"/>
        <v>0</v>
      </c>
      <c r="Q286" s="49">
        <f t="shared" si="76"/>
        <v>0</v>
      </c>
      <c r="R286" s="50">
        <f t="shared" si="77"/>
        <v>0</v>
      </c>
      <c r="S286" s="49">
        <f t="shared" si="78"/>
        <v>0</v>
      </c>
      <c r="T286" s="49"/>
      <c r="U286" s="49">
        <f t="shared" ref="U286:U349" si="88">P286-S286-T286</f>
        <v>0</v>
      </c>
      <c r="V286" s="51">
        <f t="shared" si="72"/>
        <v>0</v>
      </c>
      <c r="W286" s="52">
        <f t="shared" si="84"/>
        <v>0</v>
      </c>
      <c r="X286" s="53">
        <f t="shared" ref="X286:X349" si="89">V286+W286</f>
        <v>0</v>
      </c>
      <c r="Y286" s="55"/>
    </row>
    <row r="287" spans="1:25" ht="15" x14ac:dyDescent="0.25">
      <c r="A287" s="55"/>
      <c r="B287" s="48">
        <f t="shared" si="85"/>
        <v>44.083333333333329</v>
      </c>
      <c r="C287" s="39">
        <f t="shared" si="79"/>
        <v>22</v>
      </c>
      <c r="D287" s="39">
        <v>260</v>
      </c>
      <c r="E287" s="57"/>
      <c r="F287" s="49">
        <f t="shared" si="80"/>
        <v>0</v>
      </c>
      <c r="G287" s="49">
        <f t="shared" si="81"/>
        <v>0</v>
      </c>
      <c r="H287" s="50">
        <f t="shared" si="73"/>
        <v>0</v>
      </c>
      <c r="I287" s="49">
        <f t="shared" si="74"/>
        <v>0</v>
      </c>
      <c r="J287" s="49"/>
      <c r="K287" s="49">
        <f t="shared" si="75"/>
        <v>0</v>
      </c>
      <c r="L287" s="51">
        <f t="shared" si="82"/>
        <v>0</v>
      </c>
      <c r="M287" s="52">
        <f t="shared" si="86"/>
        <v>0</v>
      </c>
      <c r="N287" s="53">
        <f t="shared" si="87"/>
        <v>0</v>
      </c>
      <c r="O287" s="55"/>
      <c r="P287" s="49">
        <f t="shared" si="83"/>
        <v>0</v>
      </c>
      <c r="Q287" s="49">
        <f t="shared" si="76"/>
        <v>0</v>
      </c>
      <c r="R287" s="50">
        <f t="shared" si="77"/>
        <v>0</v>
      </c>
      <c r="S287" s="49">
        <f t="shared" si="78"/>
        <v>0</v>
      </c>
      <c r="T287" s="49"/>
      <c r="U287" s="49">
        <f t="shared" si="88"/>
        <v>0</v>
      </c>
      <c r="V287" s="51">
        <f t="shared" si="72"/>
        <v>0</v>
      </c>
      <c r="W287" s="52">
        <f t="shared" si="84"/>
        <v>0</v>
      </c>
      <c r="X287" s="53">
        <f t="shared" si="89"/>
        <v>0</v>
      </c>
      <c r="Y287" s="55"/>
    </row>
    <row r="288" spans="1:25" ht="15" x14ac:dyDescent="0.25">
      <c r="A288" s="55"/>
      <c r="B288" s="48">
        <f t="shared" si="85"/>
        <v>44.083333333333329</v>
      </c>
      <c r="C288" s="39">
        <f t="shared" si="79"/>
        <v>22</v>
      </c>
      <c r="D288" s="39">
        <v>261</v>
      </c>
      <c r="E288" s="57"/>
      <c r="F288" s="49">
        <f t="shared" si="80"/>
        <v>0</v>
      </c>
      <c r="G288" s="49">
        <f t="shared" si="81"/>
        <v>0</v>
      </c>
      <c r="H288" s="50">
        <f t="shared" si="73"/>
        <v>0</v>
      </c>
      <c r="I288" s="49">
        <f t="shared" si="74"/>
        <v>0</v>
      </c>
      <c r="J288" s="49"/>
      <c r="K288" s="49">
        <f t="shared" si="75"/>
        <v>0</v>
      </c>
      <c r="L288" s="51">
        <f t="shared" si="82"/>
        <v>0</v>
      </c>
      <c r="M288" s="52">
        <f t="shared" si="86"/>
        <v>0</v>
      </c>
      <c r="N288" s="53">
        <f t="shared" si="87"/>
        <v>0</v>
      </c>
      <c r="O288" s="55"/>
      <c r="P288" s="49">
        <f t="shared" si="83"/>
        <v>0</v>
      </c>
      <c r="Q288" s="49">
        <f t="shared" si="76"/>
        <v>0</v>
      </c>
      <c r="R288" s="50">
        <f t="shared" si="77"/>
        <v>0</v>
      </c>
      <c r="S288" s="49">
        <f t="shared" si="78"/>
        <v>0</v>
      </c>
      <c r="T288" s="49"/>
      <c r="U288" s="49">
        <f t="shared" si="88"/>
        <v>0</v>
      </c>
      <c r="V288" s="51">
        <f t="shared" ref="V288:V351" si="90">IF(P288=0,0,R288+V287)</f>
        <v>0</v>
      </c>
      <c r="W288" s="52">
        <f t="shared" si="84"/>
        <v>0</v>
      </c>
      <c r="X288" s="53">
        <f t="shared" si="89"/>
        <v>0</v>
      </c>
      <c r="Y288" s="55"/>
    </row>
    <row r="289" spans="1:25" ht="15" x14ac:dyDescent="0.25">
      <c r="A289" s="55"/>
      <c r="B289" s="48">
        <f t="shared" si="85"/>
        <v>44.083333333333329</v>
      </c>
      <c r="C289" s="39">
        <f t="shared" si="79"/>
        <v>22</v>
      </c>
      <c r="D289" s="39">
        <v>262</v>
      </c>
      <c r="E289" s="57"/>
      <c r="F289" s="49">
        <f t="shared" si="80"/>
        <v>0</v>
      </c>
      <c r="G289" s="49">
        <f t="shared" si="81"/>
        <v>0</v>
      </c>
      <c r="H289" s="50">
        <f t="shared" si="73"/>
        <v>0</v>
      </c>
      <c r="I289" s="49">
        <f t="shared" si="74"/>
        <v>0</v>
      </c>
      <c r="J289" s="49"/>
      <c r="K289" s="49">
        <f t="shared" si="75"/>
        <v>0</v>
      </c>
      <c r="L289" s="51">
        <f t="shared" si="82"/>
        <v>0</v>
      </c>
      <c r="M289" s="52">
        <f t="shared" si="86"/>
        <v>0</v>
      </c>
      <c r="N289" s="53">
        <f t="shared" si="87"/>
        <v>0</v>
      </c>
      <c r="O289" s="55"/>
      <c r="P289" s="49">
        <f t="shared" si="83"/>
        <v>0</v>
      </c>
      <c r="Q289" s="49">
        <f t="shared" si="76"/>
        <v>0</v>
      </c>
      <c r="R289" s="50">
        <f t="shared" si="77"/>
        <v>0</v>
      </c>
      <c r="S289" s="49">
        <f t="shared" si="78"/>
        <v>0</v>
      </c>
      <c r="T289" s="49"/>
      <c r="U289" s="49">
        <f t="shared" si="88"/>
        <v>0</v>
      </c>
      <c r="V289" s="51">
        <f t="shared" si="90"/>
        <v>0</v>
      </c>
      <c r="W289" s="52">
        <f t="shared" si="84"/>
        <v>0</v>
      </c>
      <c r="X289" s="53">
        <f t="shared" si="89"/>
        <v>0</v>
      </c>
      <c r="Y289" s="55"/>
    </row>
    <row r="290" spans="1:25" ht="15" x14ac:dyDescent="0.25">
      <c r="A290" s="55"/>
      <c r="B290" s="48">
        <f t="shared" si="85"/>
        <v>44.083333333333329</v>
      </c>
      <c r="C290" s="39">
        <f t="shared" si="79"/>
        <v>22</v>
      </c>
      <c r="D290" s="39">
        <v>263</v>
      </c>
      <c r="E290" s="57"/>
      <c r="F290" s="49">
        <f t="shared" si="80"/>
        <v>0</v>
      </c>
      <c r="G290" s="49">
        <f t="shared" si="81"/>
        <v>0</v>
      </c>
      <c r="H290" s="50">
        <f t="shared" si="73"/>
        <v>0</v>
      </c>
      <c r="I290" s="49">
        <f t="shared" si="74"/>
        <v>0</v>
      </c>
      <c r="J290" s="49"/>
      <c r="K290" s="49">
        <f t="shared" si="75"/>
        <v>0</v>
      </c>
      <c r="L290" s="51">
        <f t="shared" si="82"/>
        <v>0</v>
      </c>
      <c r="M290" s="52">
        <f t="shared" si="86"/>
        <v>0</v>
      </c>
      <c r="N290" s="53">
        <f t="shared" si="87"/>
        <v>0</v>
      </c>
      <c r="O290" s="55"/>
      <c r="P290" s="49">
        <f t="shared" si="83"/>
        <v>0</v>
      </c>
      <c r="Q290" s="49">
        <f t="shared" si="76"/>
        <v>0</v>
      </c>
      <c r="R290" s="50">
        <f t="shared" si="77"/>
        <v>0</v>
      </c>
      <c r="S290" s="49">
        <f t="shared" si="78"/>
        <v>0</v>
      </c>
      <c r="T290" s="49"/>
      <c r="U290" s="49">
        <f t="shared" si="88"/>
        <v>0</v>
      </c>
      <c r="V290" s="51">
        <f t="shared" si="90"/>
        <v>0</v>
      </c>
      <c r="W290" s="52">
        <f t="shared" si="84"/>
        <v>0</v>
      </c>
      <c r="X290" s="53">
        <f t="shared" si="89"/>
        <v>0</v>
      </c>
      <c r="Y290" s="55"/>
    </row>
    <row r="291" spans="1:25" ht="15" x14ac:dyDescent="0.25">
      <c r="A291" s="55"/>
      <c r="B291" s="48">
        <f t="shared" si="85"/>
        <v>44.083333333333329</v>
      </c>
      <c r="C291" s="39">
        <f t="shared" si="79"/>
        <v>22</v>
      </c>
      <c r="D291" s="39">
        <v>264</v>
      </c>
      <c r="E291" s="57"/>
      <c r="F291" s="49">
        <f t="shared" si="80"/>
        <v>0</v>
      </c>
      <c r="G291" s="49">
        <f t="shared" si="81"/>
        <v>0</v>
      </c>
      <c r="H291" s="50">
        <f t="shared" si="73"/>
        <v>0</v>
      </c>
      <c r="I291" s="49">
        <f t="shared" si="74"/>
        <v>0</v>
      </c>
      <c r="J291" s="49"/>
      <c r="K291" s="49">
        <f t="shared" si="75"/>
        <v>0</v>
      </c>
      <c r="L291" s="51">
        <f t="shared" si="82"/>
        <v>0</v>
      </c>
      <c r="M291" s="52">
        <f t="shared" si="86"/>
        <v>0</v>
      </c>
      <c r="N291" s="53">
        <f t="shared" si="87"/>
        <v>0</v>
      </c>
      <c r="O291" s="55"/>
      <c r="P291" s="49">
        <f t="shared" si="83"/>
        <v>0</v>
      </c>
      <c r="Q291" s="49">
        <f t="shared" si="76"/>
        <v>0</v>
      </c>
      <c r="R291" s="50">
        <f t="shared" si="77"/>
        <v>0</v>
      </c>
      <c r="S291" s="49">
        <f t="shared" si="78"/>
        <v>0</v>
      </c>
      <c r="T291" s="49"/>
      <c r="U291" s="49">
        <f t="shared" si="88"/>
        <v>0</v>
      </c>
      <c r="V291" s="51">
        <f t="shared" si="90"/>
        <v>0</v>
      </c>
      <c r="W291" s="52">
        <f t="shared" si="84"/>
        <v>0</v>
      </c>
      <c r="X291" s="53">
        <f t="shared" si="89"/>
        <v>0</v>
      </c>
      <c r="Y291" s="55"/>
    </row>
    <row r="292" spans="1:25" ht="15" x14ac:dyDescent="0.25">
      <c r="A292" s="55"/>
      <c r="B292" s="48">
        <f t="shared" si="85"/>
        <v>45.083333333333329</v>
      </c>
      <c r="C292" s="39">
        <f t="shared" si="79"/>
        <v>23</v>
      </c>
      <c r="D292" s="39">
        <v>265</v>
      </c>
      <c r="E292" s="57"/>
      <c r="F292" s="49">
        <f t="shared" si="80"/>
        <v>0</v>
      </c>
      <c r="G292" s="49">
        <f t="shared" si="81"/>
        <v>0</v>
      </c>
      <c r="H292" s="50">
        <f t="shared" si="73"/>
        <v>0</v>
      </c>
      <c r="I292" s="49">
        <f t="shared" si="74"/>
        <v>0</v>
      </c>
      <c r="J292" s="49"/>
      <c r="K292" s="49">
        <f t="shared" si="75"/>
        <v>0</v>
      </c>
      <c r="L292" s="51">
        <f t="shared" si="82"/>
        <v>0</v>
      </c>
      <c r="M292" s="52">
        <f t="shared" si="86"/>
        <v>0</v>
      </c>
      <c r="N292" s="53">
        <f t="shared" si="87"/>
        <v>0</v>
      </c>
      <c r="O292" s="55"/>
      <c r="P292" s="49">
        <f t="shared" si="83"/>
        <v>0</v>
      </c>
      <c r="Q292" s="49">
        <f t="shared" si="76"/>
        <v>0</v>
      </c>
      <c r="R292" s="50">
        <f t="shared" si="77"/>
        <v>0</v>
      </c>
      <c r="S292" s="49">
        <f t="shared" si="78"/>
        <v>0</v>
      </c>
      <c r="T292" s="49"/>
      <c r="U292" s="49">
        <f t="shared" si="88"/>
        <v>0</v>
      </c>
      <c r="V292" s="51">
        <f t="shared" si="90"/>
        <v>0</v>
      </c>
      <c r="W292" s="52">
        <f t="shared" si="84"/>
        <v>0</v>
      </c>
      <c r="X292" s="53">
        <f t="shared" si="89"/>
        <v>0</v>
      </c>
      <c r="Y292" s="55"/>
    </row>
    <row r="293" spans="1:25" ht="15" x14ac:dyDescent="0.25">
      <c r="A293" s="55"/>
      <c r="B293" s="48">
        <f t="shared" si="85"/>
        <v>45.083333333333329</v>
      </c>
      <c r="C293" s="39">
        <f t="shared" si="79"/>
        <v>23</v>
      </c>
      <c r="D293" s="39">
        <v>266</v>
      </c>
      <c r="E293" s="57"/>
      <c r="F293" s="49">
        <f t="shared" si="80"/>
        <v>0</v>
      </c>
      <c r="G293" s="49">
        <f t="shared" si="81"/>
        <v>0</v>
      </c>
      <c r="H293" s="50">
        <f t="shared" si="73"/>
        <v>0</v>
      </c>
      <c r="I293" s="49">
        <f t="shared" si="74"/>
        <v>0</v>
      </c>
      <c r="J293" s="49"/>
      <c r="K293" s="49">
        <f t="shared" si="75"/>
        <v>0</v>
      </c>
      <c r="L293" s="51">
        <f t="shared" si="82"/>
        <v>0</v>
      </c>
      <c r="M293" s="52">
        <f t="shared" si="86"/>
        <v>0</v>
      </c>
      <c r="N293" s="53">
        <f t="shared" si="87"/>
        <v>0</v>
      </c>
      <c r="O293" s="55"/>
      <c r="P293" s="49">
        <f t="shared" si="83"/>
        <v>0</v>
      </c>
      <c r="Q293" s="49">
        <f t="shared" si="76"/>
        <v>0</v>
      </c>
      <c r="R293" s="50">
        <f t="shared" si="77"/>
        <v>0</v>
      </c>
      <c r="S293" s="49">
        <f t="shared" si="78"/>
        <v>0</v>
      </c>
      <c r="T293" s="49"/>
      <c r="U293" s="49">
        <f t="shared" si="88"/>
        <v>0</v>
      </c>
      <c r="V293" s="51">
        <f t="shared" si="90"/>
        <v>0</v>
      </c>
      <c r="W293" s="52">
        <f t="shared" si="84"/>
        <v>0</v>
      </c>
      <c r="X293" s="53">
        <f t="shared" si="89"/>
        <v>0</v>
      </c>
      <c r="Y293" s="55"/>
    </row>
    <row r="294" spans="1:25" ht="15" x14ac:dyDescent="0.25">
      <c r="A294" s="55"/>
      <c r="B294" s="48">
        <f t="shared" si="85"/>
        <v>45.083333333333329</v>
      </c>
      <c r="C294" s="39">
        <f t="shared" si="79"/>
        <v>23</v>
      </c>
      <c r="D294" s="39">
        <v>267</v>
      </c>
      <c r="E294" s="57"/>
      <c r="F294" s="49">
        <f t="shared" si="80"/>
        <v>0</v>
      </c>
      <c r="G294" s="49">
        <f t="shared" si="81"/>
        <v>0</v>
      </c>
      <c r="H294" s="50">
        <f t="shared" si="73"/>
        <v>0</v>
      </c>
      <c r="I294" s="49">
        <f t="shared" si="74"/>
        <v>0</v>
      </c>
      <c r="J294" s="49"/>
      <c r="K294" s="49">
        <f t="shared" si="75"/>
        <v>0</v>
      </c>
      <c r="L294" s="51">
        <f t="shared" si="82"/>
        <v>0</v>
      </c>
      <c r="M294" s="52">
        <f t="shared" si="86"/>
        <v>0</v>
      </c>
      <c r="N294" s="53">
        <f t="shared" si="87"/>
        <v>0</v>
      </c>
      <c r="O294" s="55"/>
      <c r="P294" s="49">
        <f t="shared" si="83"/>
        <v>0</v>
      </c>
      <c r="Q294" s="49">
        <f t="shared" si="76"/>
        <v>0</v>
      </c>
      <c r="R294" s="50">
        <f t="shared" si="77"/>
        <v>0</v>
      </c>
      <c r="S294" s="49">
        <f t="shared" si="78"/>
        <v>0</v>
      </c>
      <c r="T294" s="49"/>
      <c r="U294" s="49">
        <f t="shared" si="88"/>
        <v>0</v>
      </c>
      <c r="V294" s="51">
        <f t="shared" si="90"/>
        <v>0</v>
      </c>
      <c r="W294" s="52">
        <f t="shared" si="84"/>
        <v>0</v>
      </c>
      <c r="X294" s="53">
        <f t="shared" si="89"/>
        <v>0</v>
      </c>
      <c r="Y294" s="55"/>
    </row>
    <row r="295" spans="1:25" ht="15" x14ac:dyDescent="0.25">
      <c r="A295" s="55"/>
      <c r="B295" s="48">
        <f t="shared" si="85"/>
        <v>45.083333333333329</v>
      </c>
      <c r="C295" s="39">
        <f t="shared" si="79"/>
        <v>23</v>
      </c>
      <c r="D295" s="39">
        <v>268</v>
      </c>
      <c r="E295" s="57"/>
      <c r="F295" s="49">
        <f t="shared" si="80"/>
        <v>0</v>
      </c>
      <c r="G295" s="49">
        <f t="shared" si="81"/>
        <v>0</v>
      </c>
      <c r="H295" s="50">
        <f t="shared" si="73"/>
        <v>0</v>
      </c>
      <c r="I295" s="49">
        <f t="shared" si="74"/>
        <v>0</v>
      </c>
      <c r="J295" s="49"/>
      <c r="K295" s="49">
        <f t="shared" si="75"/>
        <v>0</v>
      </c>
      <c r="L295" s="51">
        <f t="shared" si="82"/>
        <v>0</v>
      </c>
      <c r="M295" s="52">
        <f t="shared" si="86"/>
        <v>0</v>
      </c>
      <c r="N295" s="53">
        <f t="shared" si="87"/>
        <v>0</v>
      </c>
      <c r="O295" s="55"/>
      <c r="P295" s="49">
        <f t="shared" si="83"/>
        <v>0</v>
      </c>
      <c r="Q295" s="49">
        <f t="shared" si="76"/>
        <v>0</v>
      </c>
      <c r="R295" s="50">
        <f t="shared" si="77"/>
        <v>0</v>
      </c>
      <c r="S295" s="49">
        <f t="shared" si="78"/>
        <v>0</v>
      </c>
      <c r="T295" s="49"/>
      <c r="U295" s="49">
        <f t="shared" si="88"/>
        <v>0</v>
      </c>
      <c r="V295" s="51">
        <f t="shared" si="90"/>
        <v>0</v>
      </c>
      <c r="W295" s="52">
        <f t="shared" si="84"/>
        <v>0</v>
      </c>
      <c r="X295" s="53">
        <f t="shared" si="89"/>
        <v>0</v>
      </c>
      <c r="Y295" s="55"/>
    </row>
    <row r="296" spans="1:25" ht="15" x14ac:dyDescent="0.25">
      <c r="A296" s="55"/>
      <c r="B296" s="48">
        <f t="shared" si="85"/>
        <v>45.083333333333329</v>
      </c>
      <c r="C296" s="39">
        <f t="shared" si="79"/>
        <v>23</v>
      </c>
      <c r="D296" s="39">
        <v>269</v>
      </c>
      <c r="E296" s="57"/>
      <c r="F296" s="49">
        <f t="shared" si="80"/>
        <v>0</v>
      </c>
      <c r="G296" s="49">
        <f t="shared" si="81"/>
        <v>0</v>
      </c>
      <c r="H296" s="50">
        <f t="shared" si="73"/>
        <v>0</v>
      </c>
      <c r="I296" s="49">
        <f t="shared" si="74"/>
        <v>0</v>
      </c>
      <c r="J296" s="49"/>
      <c r="K296" s="49">
        <f t="shared" si="75"/>
        <v>0</v>
      </c>
      <c r="L296" s="51">
        <f t="shared" si="82"/>
        <v>0</v>
      </c>
      <c r="M296" s="52">
        <f t="shared" si="86"/>
        <v>0</v>
      </c>
      <c r="N296" s="53">
        <f t="shared" si="87"/>
        <v>0</v>
      </c>
      <c r="O296" s="55"/>
      <c r="P296" s="49">
        <f t="shared" si="83"/>
        <v>0</v>
      </c>
      <c r="Q296" s="49">
        <f t="shared" si="76"/>
        <v>0</v>
      </c>
      <c r="R296" s="50">
        <f t="shared" si="77"/>
        <v>0</v>
      </c>
      <c r="S296" s="49">
        <f t="shared" si="78"/>
        <v>0</v>
      </c>
      <c r="T296" s="49"/>
      <c r="U296" s="49">
        <f t="shared" si="88"/>
        <v>0</v>
      </c>
      <c r="V296" s="51">
        <f t="shared" si="90"/>
        <v>0</v>
      </c>
      <c r="W296" s="52">
        <f t="shared" si="84"/>
        <v>0</v>
      </c>
      <c r="X296" s="53">
        <f t="shared" si="89"/>
        <v>0</v>
      </c>
      <c r="Y296" s="55"/>
    </row>
    <row r="297" spans="1:25" ht="15" x14ac:dyDescent="0.25">
      <c r="A297" s="55"/>
      <c r="B297" s="48">
        <f t="shared" si="85"/>
        <v>45.083333333333329</v>
      </c>
      <c r="C297" s="39">
        <f t="shared" si="79"/>
        <v>23</v>
      </c>
      <c r="D297" s="39">
        <v>270</v>
      </c>
      <c r="E297" s="57"/>
      <c r="F297" s="49">
        <f t="shared" si="80"/>
        <v>0</v>
      </c>
      <c r="G297" s="49">
        <f t="shared" si="81"/>
        <v>0</v>
      </c>
      <c r="H297" s="50">
        <f t="shared" si="73"/>
        <v>0</v>
      </c>
      <c r="I297" s="49">
        <f t="shared" si="74"/>
        <v>0</v>
      </c>
      <c r="J297" s="49"/>
      <c r="K297" s="49">
        <f t="shared" si="75"/>
        <v>0</v>
      </c>
      <c r="L297" s="51">
        <f t="shared" si="82"/>
        <v>0</v>
      </c>
      <c r="M297" s="52">
        <f t="shared" si="86"/>
        <v>0</v>
      </c>
      <c r="N297" s="53">
        <f t="shared" si="87"/>
        <v>0</v>
      </c>
      <c r="O297" s="55"/>
      <c r="P297" s="49">
        <f t="shared" si="83"/>
        <v>0</v>
      </c>
      <c r="Q297" s="49">
        <f t="shared" si="76"/>
        <v>0</v>
      </c>
      <c r="R297" s="50">
        <f t="shared" si="77"/>
        <v>0</v>
      </c>
      <c r="S297" s="49">
        <f t="shared" si="78"/>
        <v>0</v>
      </c>
      <c r="T297" s="49"/>
      <c r="U297" s="49">
        <f t="shared" si="88"/>
        <v>0</v>
      </c>
      <c r="V297" s="51">
        <f t="shared" si="90"/>
        <v>0</v>
      </c>
      <c r="W297" s="52">
        <f t="shared" si="84"/>
        <v>0</v>
      </c>
      <c r="X297" s="53">
        <f t="shared" si="89"/>
        <v>0</v>
      </c>
      <c r="Y297" s="55"/>
    </row>
    <row r="298" spans="1:25" ht="15" x14ac:dyDescent="0.25">
      <c r="A298" s="55"/>
      <c r="B298" s="48">
        <f t="shared" si="85"/>
        <v>45.083333333333329</v>
      </c>
      <c r="C298" s="39">
        <f t="shared" si="79"/>
        <v>23</v>
      </c>
      <c r="D298" s="39">
        <v>271</v>
      </c>
      <c r="E298" s="57"/>
      <c r="F298" s="49">
        <f t="shared" si="80"/>
        <v>0</v>
      </c>
      <c r="G298" s="49">
        <f t="shared" si="81"/>
        <v>0</v>
      </c>
      <c r="H298" s="50">
        <f t="shared" si="73"/>
        <v>0</v>
      </c>
      <c r="I298" s="49">
        <f t="shared" si="74"/>
        <v>0</v>
      </c>
      <c r="J298" s="49"/>
      <c r="K298" s="49">
        <f t="shared" si="75"/>
        <v>0</v>
      </c>
      <c r="L298" s="51">
        <f t="shared" si="82"/>
        <v>0</v>
      </c>
      <c r="M298" s="52">
        <f t="shared" si="86"/>
        <v>0</v>
      </c>
      <c r="N298" s="53">
        <f t="shared" si="87"/>
        <v>0</v>
      </c>
      <c r="O298" s="55"/>
      <c r="P298" s="49">
        <f t="shared" si="83"/>
        <v>0</v>
      </c>
      <c r="Q298" s="49">
        <f t="shared" si="76"/>
        <v>0</v>
      </c>
      <c r="R298" s="50">
        <f t="shared" si="77"/>
        <v>0</v>
      </c>
      <c r="S298" s="49">
        <f t="shared" si="78"/>
        <v>0</v>
      </c>
      <c r="T298" s="49"/>
      <c r="U298" s="49">
        <f t="shared" si="88"/>
        <v>0</v>
      </c>
      <c r="V298" s="51">
        <f t="shared" si="90"/>
        <v>0</v>
      </c>
      <c r="W298" s="52">
        <f t="shared" si="84"/>
        <v>0</v>
      </c>
      <c r="X298" s="53">
        <f t="shared" si="89"/>
        <v>0</v>
      </c>
      <c r="Y298" s="55"/>
    </row>
    <row r="299" spans="1:25" ht="15" x14ac:dyDescent="0.25">
      <c r="A299" s="55"/>
      <c r="B299" s="48">
        <f t="shared" si="85"/>
        <v>45.083333333333329</v>
      </c>
      <c r="C299" s="39">
        <f t="shared" si="79"/>
        <v>23</v>
      </c>
      <c r="D299" s="39">
        <v>272</v>
      </c>
      <c r="E299" s="57"/>
      <c r="F299" s="49">
        <f t="shared" si="80"/>
        <v>0</v>
      </c>
      <c r="G299" s="49">
        <f t="shared" si="81"/>
        <v>0</v>
      </c>
      <c r="H299" s="50">
        <f t="shared" si="73"/>
        <v>0</v>
      </c>
      <c r="I299" s="49">
        <f t="shared" si="74"/>
        <v>0</v>
      </c>
      <c r="J299" s="49"/>
      <c r="K299" s="49">
        <f t="shared" si="75"/>
        <v>0</v>
      </c>
      <c r="L299" s="51">
        <f t="shared" si="82"/>
        <v>0</v>
      </c>
      <c r="M299" s="52">
        <f t="shared" si="86"/>
        <v>0</v>
      </c>
      <c r="N299" s="53">
        <f t="shared" si="87"/>
        <v>0</v>
      </c>
      <c r="O299" s="55"/>
      <c r="P299" s="49">
        <f t="shared" si="83"/>
        <v>0</v>
      </c>
      <c r="Q299" s="49">
        <f t="shared" si="76"/>
        <v>0</v>
      </c>
      <c r="R299" s="50">
        <f t="shared" si="77"/>
        <v>0</v>
      </c>
      <c r="S299" s="49">
        <f t="shared" si="78"/>
        <v>0</v>
      </c>
      <c r="T299" s="49"/>
      <c r="U299" s="49">
        <f t="shared" si="88"/>
        <v>0</v>
      </c>
      <c r="V299" s="51">
        <f t="shared" si="90"/>
        <v>0</v>
      </c>
      <c r="W299" s="52">
        <f t="shared" si="84"/>
        <v>0</v>
      </c>
      <c r="X299" s="53">
        <f t="shared" si="89"/>
        <v>0</v>
      </c>
      <c r="Y299" s="55"/>
    </row>
    <row r="300" spans="1:25" ht="15" x14ac:dyDescent="0.25">
      <c r="A300" s="55"/>
      <c r="B300" s="48">
        <f t="shared" si="85"/>
        <v>45.083333333333329</v>
      </c>
      <c r="C300" s="39">
        <f t="shared" si="79"/>
        <v>23</v>
      </c>
      <c r="D300" s="39">
        <v>273</v>
      </c>
      <c r="E300" s="57"/>
      <c r="F300" s="49">
        <f t="shared" si="80"/>
        <v>0</v>
      </c>
      <c r="G300" s="49">
        <f t="shared" si="81"/>
        <v>0</v>
      </c>
      <c r="H300" s="50">
        <f t="shared" si="73"/>
        <v>0</v>
      </c>
      <c r="I300" s="49">
        <f t="shared" si="74"/>
        <v>0</v>
      </c>
      <c r="J300" s="49"/>
      <c r="K300" s="49">
        <f t="shared" si="75"/>
        <v>0</v>
      </c>
      <c r="L300" s="51">
        <f t="shared" si="82"/>
        <v>0</v>
      </c>
      <c r="M300" s="52">
        <f t="shared" si="86"/>
        <v>0</v>
      </c>
      <c r="N300" s="53">
        <f t="shared" si="87"/>
        <v>0</v>
      </c>
      <c r="O300" s="55"/>
      <c r="P300" s="49">
        <f t="shared" si="83"/>
        <v>0</v>
      </c>
      <c r="Q300" s="49">
        <f t="shared" si="76"/>
        <v>0</v>
      </c>
      <c r="R300" s="50">
        <f t="shared" si="77"/>
        <v>0</v>
      </c>
      <c r="S300" s="49">
        <f t="shared" si="78"/>
        <v>0</v>
      </c>
      <c r="T300" s="49"/>
      <c r="U300" s="49">
        <f t="shared" si="88"/>
        <v>0</v>
      </c>
      <c r="V300" s="51">
        <f t="shared" si="90"/>
        <v>0</v>
      </c>
      <c r="W300" s="52">
        <f t="shared" si="84"/>
        <v>0</v>
      </c>
      <c r="X300" s="53">
        <f t="shared" si="89"/>
        <v>0</v>
      </c>
      <c r="Y300" s="55"/>
    </row>
    <row r="301" spans="1:25" ht="15" x14ac:dyDescent="0.25">
      <c r="A301" s="55"/>
      <c r="B301" s="48">
        <f t="shared" si="85"/>
        <v>45.083333333333329</v>
      </c>
      <c r="C301" s="39">
        <f t="shared" si="79"/>
        <v>23</v>
      </c>
      <c r="D301" s="39">
        <v>274</v>
      </c>
      <c r="E301" s="57"/>
      <c r="F301" s="49">
        <f t="shared" si="80"/>
        <v>0</v>
      </c>
      <c r="G301" s="49">
        <f t="shared" si="81"/>
        <v>0</v>
      </c>
      <c r="H301" s="50">
        <f t="shared" si="73"/>
        <v>0</v>
      </c>
      <c r="I301" s="49">
        <f t="shared" si="74"/>
        <v>0</v>
      </c>
      <c r="J301" s="49"/>
      <c r="K301" s="49">
        <f t="shared" si="75"/>
        <v>0</v>
      </c>
      <c r="L301" s="51">
        <f t="shared" si="82"/>
        <v>0</v>
      </c>
      <c r="M301" s="52">
        <f t="shared" si="86"/>
        <v>0</v>
      </c>
      <c r="N301" s="53">
        <f t="shared" si="87"/>
        <v>0</v>
      </c>
      <c r="O301" s="55"/>
      <c r="P301" s="49">
        <f t="shared" si="83"/>
        <v>0</v>
      </c>
      <c r="Q301" s="49">
        <f t="shared" si="76"/>
        <v>0</v>
      </c>
      <c r="R301" s="50">
        <f t="shared" si="77"/>
        <v>0</v>
      </c>
      <c r="S301" s="49">
        <f t="shared" si="78"/>
        <v>0</v>
      </c>
      <c r="T301" s="49"/>
      <c r="U301" s="49">
        <f t="shared" si="88"/>
        <v>0</v>
      </c>
      <c r="V301" s="51">
        <f t="shared" si="90"/>
        <v>0</v>
      </c>
      <c r="W301" s="52">
        <f t="shared" si="84"/>
        <v>0</v>
      </c>
      <c r="X301" s="53">
        <f t="shared" si="89"/>
        <v>0</v>
      </c>
      <c r="Y301" s="55"/>
    </row>
    <row r="302" spans="1:25" ht="15" x14ac:dyDescent="0.25">
      <c r="A302" s="55"/>
      <c r="B302" s="48">
        <f t="shared" si="85"/>
        <v>45.083333333333329</v>
      </c>
      <c r="C302" s="39">
        <f t="shared" si="79"/>
        <v>23</v>
      </c>
      <c r="D302" s="39">
        <v>275</v>
      </c>
      <c r="E302" s="57"/>
      <c r="F302" s="49">
        <f t="shared" si="80"/>
        <v>0</v>
      </c>
      <c r="G302" s="49">
        <f t="shared" si="81"/>
        <v>0</v>
      </c>
      <c r="H302" s="50">
        <f t="shared" si="73"/>
        <v>0</v>
      </c>
      <c r="I302" s="49">
        <f t="shared" si="74"/>
        <v>0</v>
      </c>
      <c r="J302" s="49"/>
      <c r="K302" s="49">
        <f t="shared" si="75"/>
        <v>0</v>
      </c>
      <c r="L302" s="51">
        <f t="shared" si="82"/>
        <v>0</v>
      </c>
      <c r="M302" s="52">
        <f t="shared" si="86"/>
        <v>0</v>
      </c>
      <c r="N302" s="53">
        <f t="shared" si="87"/>
        <v>0</v>
      </c>
      <c r="O302" s="55"/>
      <c r="P302" s="49">
        <f t="shared" si="83"/>
        <v>0</v>
      </c>
      <c r="Q302" s="49">
        <f t="shared" si="76"/>
        <v>0</v>
      </c>
      <c r="R302" s="50">
        <f t="shared" si="77"/>
        <v>0</v>
      </c>
      <c r="S302" s="49">
        <f t="shared" si="78"/>
        <v>0</v>
      </c>
      <c r="T302" s="49"/>
      <c r="U302" s="49">
        <f t="shared" si="88"/>
        <v>0</v>
      </c>
      <c r="V302" s="51">
        <f t="shared" si="90"/>
        <v>0</v>
      </c>
      <c r="W302" s="52">
        <f t="shared" si="84"/>
        <v>0</v>
      </c>
      <c r="X302" s="53">
        <f t="shared" si="89"/>
        <v>0</v>
      </c>
      <c r="Y302" s="55"/>
    </row>
    <row r="303" spans="1:25" ht="15" x14ac:dyDescent="0.25">
      <c r="A303" s="55"/>
      <c r="B303" s="48">
        <f t="shared" si="85"/>
        <v>45.083333333333329</v>
      </c>
      <c r="C303" s="39">
        <f t="shared" si="79"/>
        <v>23</v>
      </c>
      <c r="D303" s="39">
        <v>276</v>
      </c>
      <c r="E303" s="57"/>
      <c r="F303" s="49">
        <f t="shared" si="80"/>
        <v>0</v>
      </c>
      <c r="G303" s="49">
        <f t="shared" si="81"/>
        <v>0</v>
      </c>
      <c r="H303" s="50">
        <f t="shared" si="73"/>
        <v>0</v>
      </c>
      <c r="I303" s="49">
        <f t="shared" si="74"/>
        <v>0</v>
      </c>
      <c r="J303" s="49"/>
      <c r="K303" s="49">
        <f t="shared" si="75"/>
        <v>0</v>
      </c>
      <c r="L303" s="51">
        <f t="shared" si="82"/>
        <v>0</v>
      </c>
      <c r="M303" s="52">
        <f t="shared" si="86"/>
        <v>0</v>
      </c>
      <c r="N303" s="53">
        <f t="shared" si="87"/>
        <v>0</v>
      </c>
      <c r="O303" s="55"/>
      <c r="P303" s="49">
        <f t="shared" si="83"/>
        <v>0</v>
      </c>
      <c r="Q303" s="49">
        <f t="shared" si="76"/>
        <v>0</v>
      </c>
      <c r="R303" s="50">
        <f t="shared" si="77"/>
        <v>0</v>
      </c>
      <c r="S303" s="49">
        <f t="shared" si="78"/>
        <v>0</v>
      </c>
      <c r="T303" s="49"/>
      <c r="U303" s="49">
        <f t="shared" si="88"/>
        <v>0</v>
      </c>
      <c r="V303" s="51">
        <f t="shared" si="90"/>
        <v>0</v>
      </c>
      <c r="W303" s="52">
        <f t="shared" si="84"/>
        <v>0</v>
      </c>
      <c r="X303" s="53">
        <f t="shared" si="89"/>
        <v>0</v>
      </c>
      <c r="Y303" s="55"/>
    </row>
    <row r="304" spans="1:25" ht="15" x14ac:dyDescent="0.25">
      <c r="A304" s="55"/>
      <c r="B304" s="48">
        <f t="shared" si="85"/>
        <v>46.083333333333329</v>
      </c>
      <c r="C304" s="39">
        <f t="shared" si="79"/>
        <v>24</v>
      </c>
      <c r="D304" s="39">
        <v>277</v>
      </c>
      <c r="E304" s="57"/>
      <c r="F304" s="49">
        <f t="shared" si="80"/>
        <v>0</v>
      </c>
      <c r="G304" s="49">
        <f t="shared" si="81"/>
        <v>0</v>
      </c>
      <c r="H304" s="50">
        <f t="shared" si="73"/>
        <v>0</v>
      </c>
      <c r="I304" s="49">
        <f t="shared" si="74"/>
        <v>0</v>
      </c>
      <c r="J304" s="49"/>
      <c r="K304" s="49">
        <f t="shared" si="75"/>
        <v>0</v>
      </c>
      <c r="L304" s="51">
        <f t="shared" si="82"/>
        <v>0</v>
      </c>
      <c r="M304" s="52">
        <f t="shared" si="86"/>
        <v>0</v>
      </c>
      <c r="N304" s="53">
        <f t="shared" si="87"/>
        <v>0</v>
      </c>
      <c r="O304" s="55"/>
      <c r="P304" s="49">
        <f t="shared" si="83"/>
        <v>0</v>
      </c>
      <c r="Q304" s="49">
        <f t="shared" si="76"/>
        <v>0</v>
      </c>
      <c r="R304" s="50">
        <f t="shared" si="77"/>
        <v>0</v>
      </c>
      <c r="S304" s="49">
        <f t="shared" si="78"/>
        <v>0</v>
      </c>
      <c r="T304" s="49"/>
      <c r="U304" s="49">
        <f t="shared" si="88"/>
        <v>0</v>
      </c>
      <c r="V304" s="51">
        <f t="shared" si="90"/>
        <v>0</v>
      </c>
      <c r="W304" s="52">
        <f t="shared" si="84"/>
        <v>0</v>
      </c>
      <c r="X304" s="53">
        <f t="shared" si="89"/>
        <v>0</v>
      </c>
      <c r="Y304" s="55"/>
    </row>
    <row r="305" spans="1:25" ht="15" x14ac:dyDescent="0.25">
      <c r="A305" s="55"/>
      <c r="B305" s="48">
        <f t="shared" si="85"/>
        <v>46.083333333333329</v>
      </c>
      <c r="C305" s="39">
        <f t="shared" si="79"/>
        <v>24</v>
      </c>
      <c r="D305" s="39">
        <v>278</v>
      </c>
      <c r="E305" s="57"/>
      <c r="F305" s="49">
        <f t="shared" si="80"/>
        <v>0</v>
      </c>
      <c r="G305" s="49">
        <f t="shared" si="81"/>
        <v>0</v>
      </c>
      <c r="H305" s="50">
        <f t="shared" si="73"/>
        <v>0</v>
      </c>
      <c r="I305" s="49">
        <f t="shared" si="74"/>
        <v>0</v>
      </c>
      <c r="J305" s="49"/>
      <c r="K305" s="49">
        <f t="shared" si="75"/>
        <v>0</v>
      </c>
      <c r="L305" s="51">
        <f t="shared" si="82"/>
        <v>0</v>
      </c>
      <c r="M305" s="52">
        <f t="shared" si="86"/>
        <v>0</v>
      </c>
      <c r="N305" s="53">
        <f t="shared" si="87"/>
        <v>0</v>
      </c>
      <c r="O305" s="55"/>
      <c r="P305" s="49">
        <f t="shared" si="83"/>
        <v>0</v>
      </c>
      <c r="Q305" s="49">
        <f t="shared" si="76"/>
        <v>0</v>
      </c>
      <c r="R305" s="50">
        <f t="shared" si="77"/>
        <v>0</v>
      </c>
      <c r="S305" s="49">
        <f t="shared" si="78"/>
        <v>0</v>
      </c>
      <c r="T305" s="49"/>
      <c r="U305" s="49">
        <f t="shared" si="88"/>
        <v>0</v>
      </c>
      <c r="V305" s="51">
        <f t="shared" si="90"/>
        <v>0</v>
      </c>
      <c r="W305" s="52">
        <f t="shared" si="84"/>
        <v>0</v>
      </c>
      <c r="X305" s="53">
        <f t="shared" si="89"/>
        <v>0</v>
      </c>
      <c r="Y305" s="55"/>
    </row>
    <row r="306" spans="1:25" ht="15" x14ac:dyDescent="0.25">
      <c r="A306" s="55"/>
      <c r="B306" s="48">
        <f t="shared" si="85"/>
        <v>46.083333333333329</v>
      </c>
      <c r="C306" s="39">
        <f t="shared" si="79"/>
        <v>24</v>
      </c>
      <c r="D306" s="39">
        <v>279</v>
      </c>
      <c r="E306" s="57"/>
      <c r="F306" s="49">
        <f t="shared" si="80"/>
        <v>0</v>
      </c>
      <c r="G306" s="49">
        <f t="shared" si="81"/>
        <v>0</v>
      </c>
      <c r="H306" s="50">
        <f t="shared" si="73"/>
        <v>0</v>
      </c>
      <c r="I306" s="49">
        <f t="shared" si="74"/>
        <v>0</v>
      </c>
      <c r="J306" s="49"/>
      <c r="K306" s="49">
        <f t="shared" si="75"/>
        <v>0</v>
      </c>
      <c r="L306" s="51">
        <f t="shared" si="82"/>
        <v>0</v>
      </c>
      <c r="M306" s="52">
        <f t="shared" si="86"/>
        <v>0</v>
      </c>
      <c r="N306" s="53">
        <f t="shared" si="87"/>
        <v>0</v>
      </c>
      <c r="O306" s="55"/>
      <c r="P306" s="49">
        <f t="shared" si="83"/>
        <v>0</v>
      </c>
      <c r="Q306" s="49">
        <f t="shared" si="76"/>
        <v>0</v>
      </c>
      <c r="R306" s="50">
        <f t="shared" si="77"/>
        <v>0</v>
      </c>
      <c r="S306" s="49">
        <f t="shared" si="78"/>
        <v>0</v>
      </c>
      <c r="T306" s="49"/>
      <c r="U306" s="49">
        <f t="shared" si="88"/>
        <v>0</v>
      </c>
      <c r="V306" s="51">
        <f t="shared" si="90"/>
        <v>0</v>
      </c>
      <c r="W306" s="52">
        <f t="shared" si="84"/>
        <v>0</v>
      </c>
      <c r="X306" s="53">
        <f t="shared" si="89"/>
        <v>0</v>
      </c>
      <c r="Y306" s="55"/>
    </row>
    <row r="307" spans="1:25" ht="15" x14ac:dyDescent="0.25">
      <c r="A307" s="55"/>
      <c r="B307" s="48">
        <f t="shared" si="85"/>
        <v>46.083333333333329</v>
      </c>
      <c r="C307" s="39">
        <f t="shared" si="79"/>
        <v>24</v>
      </c>
      <c r="D307" s="39">
        <v>280</v>
      </c>
      <c r="E307" s="57"/>
      <c r="F307" s="49">
        <f t="shared" si="80"/>
        <v>0</v>
      </c>
      <c r="G307" s="49">
        <f t="shared" si="81"/>
        <v>0</v>
      </c>
      <c r="H307" s="50">
        <f t="shared" si="73"/>
        <v>0</v>
      </c>
      <c r="I307" s="49">
        <f t="shared" si="74"/>
        <v>0</v>
      </c>
      <c r="J307" s="49"/>
      <c r="K307" s="49">
        <f t="shared" si="75"/>
        <v>0</v>
      </c>
      <c r="L307" s="51">
        <f t="shared" si="82"/>
        <v>0</v>
      </c>
      <c r="M307" s="52">
        <f t="shared" si="86"/>
        <v>0</v>
      </c>
      <c r="N307" s="53">
        <f t="shared" si="87"/>
        <v>0</v>
      </c>
      <c r="O307" s="55"/>
      <c r="P307" s="49">
        <f t="shared" si="83"/>
        <v>0</v>
      </c>
      <c r="Q307" s="49">
        <f t="shared" si="76"/>
        <v>0</v>
      </c>
      <c r="R307" s="50">
        <f t="shared" si="77"/>
        <v>0</v>
      </c>
      <c r="S307" s="49">
        <f t="shared" si="78"/>
        <v>0</v>
      </c>
      <c r="T307" s="49"/>
      <c r="U307" s="49">
        <f t="shared" si="88"/>
        <v>0</v>
      </c>
      <c r="V307" s="51">
        <f t="shared" si="90"/>
        <v>0</v>
      </c>
      <c r="W307" s="52">
        <f t="shared" si="84"/>
        <v>0</v>
      </c>
      <c r="X307" s="53">
        <f t="shared" si="89"/>
        <v>0</v>
      </c>
      <c r="Y307" s="55"/>
    </row>
    <row r="308" spans="1:25" ht="15" x14ac:dyDescent="0.25">
      <c r="A308" s="55"/>
      <c r="B308" s="48">
        <f t="shared" si="85"/>
        <v>46.083333333333329</v>
      </c>
      <c r="C308" s="39">
        <f t="shared" si="79"/>
        <v>24</v>
      </c>
      <c r="D308" s="39">
        <v>281</v>
      </c>
      <c r="E308" s="57"/>
      <c r="F308" s="49">
        <f t="shared" si="80"/>
        <v>0</v>
      </c>
      <c r="G308" s="49">
        <f t="shared" si="81"/>
        <v>0</v>
      </c>
      <c r="H308" s="50">
        <f t="shared" si="73"/>
        <v>0</v>
      </c>
      <c r="I308" s="49">
        <f t="shared" si="74"/>
        <v>0</v>
      </c>
      <c r="J308" s="49"/>
      <c r="K308" s="49">
        <f t="shared" si="75"/>
        <v>0</v>
      </c>
      <c r="L308" s="51">
        <f t="shared" si="82"/>
        <v>0</v>
      </c>
      <c r="M308" s="52">
        <f t="shared" si="86"/>
        <v>0</v>
      </c>
      <c r="N308" s="53">
        <f t="shared" si="87"/>
        <v>0</v>
      </c>
      <c r="O308" s="55"/>
      <c r="P308" s="49">
        <f t="shared" si="83"/>
        <v>0</v>
      </c>
      <c r="Q308" s="49">
        <f t="shared" si="76"/>
        <v>0</v>
      </c>
      <c r="R308" s="50">
        <f t="shared" si="77"/>
        <v>0</v>
      </c>
      <c r="S308" s="49">
        <f t="shared" si="78"/>
        <v>0</v>
      </c>
      <c r="T308" s="49"/>
      <c r="U308" s="49">
        <f t="shared" si="88"/>
        <v>0</v>
      </c>
      <c r="V308" s="51">
        <f t="shared" si="90"/>
        <v>0</v>
      </c>
      <c r="W308" s="52">
        <f t="shared" si="84"/>
        <v>0</v>
      </c>
      <c r="X308" s="53">
        <f t="shared" si="89"/>
        <v>0</v>
      </c>
      <c r="Y308" s="55"/>
    </row>
    <row r="309" spans="1:25" ht="15" x14ac:dyDescent="0.25">
      <c r="A309" s="55"/>
      <c r="B309" s="48">
        <f t="shared" si="85"/>
        <v>46.083333333333329</v>
      </c>
      <c r="C309" s="39">
        <f t="shared" si="79"/>
        <v>24</v>
      </c>
      <c r="D309" s="39">
        <v>282</v>
      </c>
      <c r="E309" s="57"/>
      <c r="F309" s="49">
        <f t="shared" si="80"/>
        <v>0</v>
      </c>
      <c r="G309" s="49">
        <f t="shared" si="81"/>
        <v>0</v>
      </c>
      <c r="H309" s="50">
        <f t="shared" si="73"/>
        <v>0</v>
      </c>
      <c r="I309" s="49">
        <f t="shared" si="74"/>
        <v>0</v>
      </c>
      <c r="J309" s="49"/>
      <c r="K309" s="49">
        <f t="shared" si="75"/>
        <v>0</v>
      </c>
      <c r="L309" s="51">
        <f t="shared" si="82"/>
        <v>0</v>
      </c>
      <c r="M309" s="52">
        <f t="shared" si="86"/>
        <v>0</v>
      </c>
      <c r="N309" s="53">
        <f t="shared" si="87"/>
        <v>0</v>
      </c>
      <c r="O309" s="55"/>
      <c r="P309" s="49">
        <f t="shared" si="83"/>
        <v>0</v>
      </c>
      <c r="Q309" s="49">
        <f t="shared" si="76"/>
        <v>0</v>
      </c>
      <c r="R309" s="50">
        <f t="shared" si="77"/>
        <v>0</v>
      </c>
      <c r="S309" s="49">
        <f t="shared" si="78"/>
        <v>0</v>
      </c>
      <c r="T309" s="49"/>
      <c r="U309" s="49">
        <f t="shared" si="88"/>
        <v>0</v>
      </c>
      <c r="V309" s="51">
        <f t="shared" si="90"/>
        <v>0</v>
      </c>
      <c r="W309" s="52">
        <f t="shared" si="84"/>
        <v>0</v>
      </c>
      <c r="X309" s="53">
        <f t="shared" si="89"/>
        <v>0</v>
      </c>
      <c r="Y309" s="55"/>
    </row>
    <row r="310" spans="1:25" ht="15" x14ac:dyDescent="0.25">
      <c r="A310" s="55"/>
      <c r="B310" s="48">
        <f t="shared" si="85"/>
        <v>46.083333333333329</v>
      </c>
      <c r="C310" s="39">
        <f t="shared" si="79"/>
        <v>24</v>
      </c>
      <c r="D310" s="39">
        <v>283</v>
      </c>
      <c r="E310" s="57"/>
      <c r="F310" s="49">
        <f t="shared" si="80"/>
        <v>0</v>
      </c>
      <c r="G310" s="49">
        <f t="shared" si="81"/>
        <v>0</v>
      </c>
      <c r="H310" s="50">
        <f t="shared" si="73"/>
        <v>0</v>
      </c>
      <c r="I310" s="49">
        <f t="shared" si="74"/>
        <v>0</v>
      </c>
      <c r="J310" s="49"/>
      <c r="K310" s="49">
        <f t="shared" si="75"/>
        <v>0</v>
      </c>
      <c r="L310" s="51">
        <f t="shared" si="82"/>
        <v>0</v>
      </c>
      <c r="M310" s="52">
        <f t="shared" si="86"/>
        <v>0</v>
      </c>
      <c r="N310" s="53">
        <f t="shared" si="87"/>
        <v>0</v>
      </c>
      <c r="O310" s="55"/>
      <c r="P310" s="49">
        <f t="shared" si="83"/>
        <v>0</v>
      </c>
      <c r="Q310" s="49">
        <f t="shared" si="76"/>
        <v>0</v>
      </c>
      <c r="R310" s="50">
        <f t="shared" si="77"/>
        <v>0</v>
      </c>
      <c r="S310" s="49">
        <f t="shared" si="78"/>
        <v>0</v>
      </c>
      <c r="T310" s="49"/>
      <c r="U310" s="49">
        <f t="shared" si="88"/>
        <v>0</v>
      </c>
      <c r="V310" s="51">
        <f t="shared" si="90"/>
        <v>0</v>
      </c>
      <c r="W310" s="52">
        <f t="shared" si="84"/>
        <v>0</v>
      </c>
      <c r="X310" s="53">
        <f t="shared" si="89"/>
        <v>0</v>
      </c>
      <c r="Y310" s="55"/>
    </row>
    <row r="311" spans="1:25" ht="15" x14ac:dyDescent="0.25">
      <c r="A311" s="55"/>
      <c r="B311" s="48">
        <f t="shared" si="85"/>
        <v>46.083333333333329</v>
      </c>
      <c r="C311" s="39">
        <f t="shared" si="79"/>
        <v>24</v>
      </c>
      <c r="D311" s="39">
        <v>284</v>
      </c>
      <c r="E311" s="57"/>
      <c r="F311" s="49">
        <f t="shared" si="80"/>
        <v>0</v>
      </c>
      <c r="G311" s="49">
        <f t="shared" si="81"/>
        <v>0</v>
      </c>
      <c r="H311" s="50">
        <f t="shared" si="73"/>
        <v>0</v>
      </c>
      <c r="I311" s="49">
        <f t="shared" si="74"/>
        <v>0</v>
      </c>
      <c r="J311" s="49"/>
      <c r="K311" s="49">
        <f t="shared" si="75"/>
        <v>0</v>
      </c>
      <c r="L311" s="51">
        <f t="shared" si="82"/>
        <v>0</v>
      </c>
      <c r="M311" s="52">
        <f t="shared" si="86"/>
        <v>0</v>
      </c>
      <c r="N311" s="53">
        <f t="shared" si="87"/>
        <v>0</v>
      </c>
      <c r="O311" s="55"/>
      <c r="P311" s="49">
        <f t="shared" si="83"/>
        <v>0</v>
      </c>
      <c r="Q311" s="49">
        <f t="shared" si="76"/>
        <v>0</v>
      </c>
      <c r="R311" s="50">
        <f t="shared" si="77"/>
        <v>0</v>
      </c>
      <c r="S311" s="49">
        <f t="shared" si="78"/>
        <v>0</v>
      </c>
      <c r="T311" s="49"/>
      <c r="U311" s="49">
        <f t="shared" si="88"/>
        <v>0</v>
      </c>
      <c r="V311" s="51">
        <f t="shared" si="90"/>
        <v>0</v>
      </c>
      <c r="W311" s="52">
        <f t="shared" si="84"/>
        <v>0</v>
      </c>
      <c r="X311" s="53">
        <f t="shared" si="89"/>
        <v>0</v>
      </c>
      <c r="Y311" s="55"/>
    </row>
    <row r="312" spans="1:25" ht="15" x14ac:dyDescent="0.25">
      <c r="A312" s="55"/>
      <c r="B312" s="48">
        <f t="shared" si="85"/>
        <v>46.083333333333329</v>
      </c>
      <c r="C312" s="39">
        <f t="shared" si="79"/>
        <v>24</v>
      </c>
      <c r="D312" s="39">
        <v>285</v>
      </c>
      <c r="E312" s="57"/>
      <c r="F312" s="49">
        <f t="shared" si="80"/>
        <v>0</v>
      </c>
      <c r="G312" s="49">
        <f t="shared" si="81"/>
        <v>0</v>
      </c>
      <c r="H312" s="50">
        <f t="shared" si="73"/>
        <v>0</v>
      </c>
      <c r="I312" s="49">
        <f t="shared" si="74"/>
        <v>0</v>
      </c>
      <c r="J312" s="49"/>
      <c r="K312" s="49">
        <f t="shared" si="75"/>
        <v>0</v>
      </c>
      <c r="L312" s="51">
        <f t="shared" si="82"/>
        <v>0</v>
      </c>
      <c r="M312" s="52">
        <f t="shared" si="86"/>
        <v>0</v>
      </c>
      <c r="N312" s="53">
        <f t="shared" si="87"/>
        <v>0</v>
      </c>
      <c r="O312" s="55"/>
      <c r="P312" s="49">
        <f t="shared" si="83"/>
        <v>0</v>
      </c>
      <c r="Q312" s="49">
        <f t="shared" si="76"/>
        <v>0</v>
      </c>
      <c r="R312" s="50">
        <f t="shared" si="77"/>
        <v>0</v>
      </c>
      <c r="S312" s="49">
        <f t="shared" si="78"/>
        <v>0</v>
      </c>
      <c r="T312" s="49"/>
      <c r="U312" s="49">
        <f t="shared" si="88"/>
        <v>0</v>
      </c>
      <c r="V312" s="51">
        <f t="shared" si="90"/>
        <v>0</v>
      </c>
      <c r="W312" s="52">
        <f t="shared" si="84"/>
        <v>0</v>
      </c>
      <c r="X312" s="53">
        <f t="shared" si="89"/>
        <v>0</v>
      </c>
      <c r="Y312" s="55"/>
    </row>
    <row r="313" spans="1:25" ht="15" x14ac:dyDescent="0.25">
      <c r="A313" s="55"/>
      <c r="B313" s="48">
        <f t="shared" si="85"/>
        <v>46.083333333333329</v>
      </c>
      <c r="C313" s="39">
        <f t="shared" si="79"/>
        <v>24</v>
      </c>
      <c r="D313" s="39">
        <v>286</v>
      </c>
      <c r="E313" s="57"/>
      <c r="F313" s="49">
        <f t="shared" si="80"/>
        <v>0</v>
      </c>
      <c r="G313" s="49">
        <f t="shared" si="81"/>
        <v>0</v>
      </c>
      <c r="H313" s="50">
        <f t="shared" si="73"/>
        <v>0</v>
      </c>
      <c r="I313" s="49">
        <f t="shared" si="74"/>
        <v>0</v>
      </c>
      <c r="J313" s="49"/>
      <c r="K313" s="49">
        <f t="shared" si="75"/>
        <v>0</v>
      </c>
      <c r="L313" s="51">
        <f t="shared" si="82"/>
        <v>0</v>
      </c>
      <c r="M313" s="52">
        <f t="shared" si="86"/>
        <v>0</v>
      </c>
      <c r="N313" s="53">
        <f t="shared" si="87"/>
        <v>0</v>
      </c>
      <c r="O313" s="55"/>
      <c r="P313" s="49">
        <f t="shared" si="83"/>
        <v>0</v>
      </c>
      <c r="Q313" s="49">
        <f t="shared" si="76"/>
        <v>0</v>
      </c>
      <c r="R313" s="50">
        <f t="shared" si="77"/>
        <v>0</v>
      </c>
      <c r="S313" s="49">
        <f t="shared" si="78"/>
        <v>0</v>
      </c>
      <c r="T313" s="49"/>
      <c r="U313" s="49">
        <f t="shared" si="88"/>
        <v>0</v>
      </c>
      <c r="V313" s="51">
        <f t="shared" si="90"/>
        <v>0</v>
      </c>
      <c r="W313" s="52">
        <f t="shared" si="84"/>
        <v>0</v>
      </c>
      <c r="X313" s="53">
        <f t="shared" si="89"/>
        <v>0</v>
      </c>
      <c r="Y313" s="55"/>
    </row>
    <row r="314" spans="1:25" ht="15" x14ac:dyDescent="0.25">
      <c r="A314" s="55"/>
      <c r="B314" s="48">
        <f t="shared" si="85"/>
        <v>46.083333333333329</v>
      </c>
      <c r="C314" s="39">
        <f t="shared" si="79"/>
        <v>24</v>
      </c>
      <c r="D314" s="39">
        <v>287</v>
      </c>
      <c r="E314" s="57"/>
      <c r="F314" s="49">
        <f t="shared" si="80"/>
        <v>0</v>
      </c>
      <c r="G314" s="49">
        <f t="shared" si="81"/>
        <v>0</v>
      </c>
      <c r="H314" s="50">
        <f t="shared" si="73"/>
        <v>0</v>
      </c>
      <c r="I314" s="49">
        <f t="shared" si="74"/>
        <v>0</v>
      </c>
      <c r="J314" s="49"/>
      <c r="K314" s="49">
        <f t="shared" si="75"/>
        <v>0</v>
      </c>
      <c r="L314" s="51">
        <f t="shared" si="82"/>
        <v>0</v>
      </c>
      <c r="M314" s="52">
        <f t="shared" si="86"/>
        <v>0</v>
      </c>
      <c r="N314" s="53">
        <f t="shared" si="87"/>
        <v>0</v>
      </c>
      <c r="O314" s="55"/>
      <c r="P314" s="49">
        <f t="shared" si="83"/>
        <v>0</v>
      </c>
      <c r="Q314" s="49">
        <f t="shared" si="76"/>
        <v>0</v>
      </c>
      <c r="R314" s="50">
        <f t="shared" si="77"/>
        <v>0</v>
      </c>
      <c r="S314" s="49">
        <f t="shared" si="78"/>
        <v>0</v>
      </c>
      <c r="T314" s="49"/>
      <c r="U314" s="49">
        <f t="shared" si="88"/>
        <v>0</v>
      </c>
      <c r="V314" s="51">
        <f t="shared" si="90"/>
        <v>0</v>
      </c>
      <c r="W314" s="52">
        <f t="shared" si="84"/>
        <v>0</v>
      </c>
      <c r="X314" s="53">
        <f t="shared" si="89"/>
        <v>0</v>
      </c>
      <c r="Y314" s="55"/>
    </row>
    <row r="315" spans="1:25" ht="15" x14ac:dyDescent="0.25">
      <c r="A315" s="55"/>
      <c r="B315" s="48">
        <f t="shared" si="85"/>
        <v>46.083333333333329</v>
      </c>
      <c r="C315" s="39">
        <f t="shared" si="79"/>
        <v>24</v>
      </c>
      <c r="D315" s="39">
        <v>288</v>
      </c>
      <c r="E315" s="57"/>
      <c r="F315" s="49">
        <f t="shared" si="80"/>
        <v>0</v>
      </c>
      <c r="G315" s="49">
        <f t="shared" si="81"/>
        <v>0</v>
      </c>
      <c r="H315" s="50">
        <f t="shared" si="73"/>
        <v>0</v>
      </c>
      <c r="I315" s="49">
        <f t="shared" si="74"/>
        <v>0</v>
      </c>
      <c r="J315" s="49"/>
      <c r="K315" s="49">
        <f t="shared" si="75"/>
        <v>0</v>
      </c>
      <c r="L315" s="51">
        <f t="shared" si="82"/>
        <v>0</v>
      </c>
      <c r="M315" s="52">
        <f t="shared" si="86"/>
        <v>0</v>
      </c>
      <c r="N315" s="53">
        <f t="shared" si="87"/>
        <v>0</v>
      </c>
      <c r="O315" s="55"/>
      <c r="P315" s="49">
        <f t="shared" si="83"/>
        <v>0</v>
      </c>
      <c r="Q315" s="49">
        <f t="shared" si="76"/>
        <v>0</v>
      </c>
      <c r="R315" s="50">
        <f t="shared" si="77"/>
        <v>0</v>
      </c>
      <c r="S315" s="49">
        <f t="shared" si="78"/>
        <v>0</v>
      </c>
      <c r="T315" s="49"/>
      <c r="U315" s="49">
        <f t="shared" si="88"/>
        <v>0</v>
      </c>
      <c r="V315" s="51">
        <f t="shared" si="90"/>
        <v>0</v>
      </c>
      <c r="W315" s="52">
        <f t="shared" si="84"/>
        <v>0</v>
      </c>
      <c r="X315" s="53">
        <f t="shared" si="89"/>
        <v>0</v>
      </c>
      <c r="Y315" s="55"/>
    </row>
    <row r="316" spans="1:25" ht="15" x14ac:dyDescent="0.25">
      <c r="A316" s="55"/>
      <c r="B316" s="48">
        <f t="shared" si="85"/>
        <v>47.083333333333329</v>
      </c>
      <c r="C316" s="39">
        <f t="shared" si="79"/>
        <v>25</v>
      </c>
      <c r="D316" s="39">
        <v>289</v>
      </c>
      <c r="E316" s="57"/>
      <c r="F316" s="49">
        <f t="shared" si="80"/>
        <v>0</v>
      </c>
      <c r="G316" s="49">
        <f t="shared" si="81"/>
        <v>0</v>
      </c>
      <c r="H316" s="50">
        <f t="shared" si="73"/>
        <v>0</v>
      </c>
      <c r="I316" s="49">
        <f t="shared" si="74"/>
        <v>0</v>
      </c>
      <c r="J316" s="49"/>
      <c r="K316" s="49">
        <f t="shared" si="75"/>
        <v>0</v>
      </c>
      <c r="L316" s="51">
        <f t="shared" si="82"/>
        <v>0</v>
      </c>
      <c r="M316" s="52">
        <f t="shared" si="86"/>
        <v>0</v>
      </c>
      <c r="N316" s="53">
        <f t="shared" si="87"/>
        <v>0</v>
      </c>
      <c r="O316" s="55"/>
      <c r="P316" s="49">
        <f t="shared" si="83"/>
        <v>0</v>
      </c>
      <c r="Q316" s="49">
        <f t="shared" si="76"/>
        <v>0</v>
      </c>
      <c r="R316" s="50">
        <f t="shared" si="77"/>
        <v>0</v>
      </c>
      <c r="S316" s="49">
        <f t="shared" si="78"/>
        <v>0</v>
      </c>
      <c r="T316" s="49"/>
      <c r="U316" s="49">
        <f t="shared" si="88"/>
        <v>0</v>
      </c>
      <c r="V316" s="51">
        <f t="shared" si="90"/>
        <v>0</v>
      </c>
      <c r="W316" s="52">
        <f t="shared" si="84"/>
        <v>0</v>
      </c>
      <c r="X316" s="53">
        <f t="shared" si="89"/>
        <v>0</v>
      </c>
      <c r="Y316" s="55"/>
    </row>
    <row r="317" spans="1:25" ht="15" x14ac:dyDescent="0.25">
      <c r="A317" s="55"/>
      <c r="B317" s="48">
        <f t="shared" si="85"/>
        <v>47.083333333333329</v>
      </c>
      <c r="C317" s="39">
        <f t="shared" si="79"/>
        <v>25</v>
      </c>
      <c r="D317" s="39">
        <v>290</v>
      </c>
      <c r="E317" s="57"/>
      <c r="F317" s="49">
        <f t="shared" si="80"/>
        <v>0</v>
      </c>
      <c r="G317" s="49">
        <f t="shared" si="81"/>
        <v>0</v>
      </c>
      <c r="H317" s="50">
        <f t="shared" si="73"/>
        <v>0</v>
      </c>
      <c r="I317" s="49">
        <f t="shared" si="74"/>
        <v>0</v>
      </c>
      <c r="J317" s="49"/>
      <c r="K317" s="49">
        <f t="shared" si="75"/>
        <v>0</v>
      </c>
      <c r="L317" s="51">
        <f t="shared" si="82"/>
        <v>0</v>
      </c>
      <c r="M317" s="52">
        <f t="shared" si="86"/>
        <v>0</v>
      </c>
      <c r="N317" s="53">
        <f t="shared" si="87"/>
        <v>0</v>
      </c>
      <c r="O317" s="55"/>
      <c r="P317" s="49">
        <f t="shared" si="83"/>
        <v>0</v>
      </c>
      <c r="Q317" s="49">
        <f t="shared" si="76"/>
        <v>0</v>
      </c>
      <c r="R317" s="50">
        <f t="shared" si="77"/>
        <v>0</v>
      </c>
      <c r="S317" s="49">
        <f t="shared" si="78"/>
        <v>0</v>
      </c>
      <c r="T317" s="49"/>
      <c r="U317" s="49">
        <f t="shared" si="88"/>
        <v>0</v>
      </c>
      <c r="V317" s="51">
        <f t="shared" si="90"/>
        <v>0</v>
      </c>
      <c r="W317" s="52">
        <f t="shared" si="84"/>
        <v>0</v>
      </c>
      <c r="X317" s="53">
        <f t="shared" si="89"/>
        <v>0</v>
      </c>
      <c r="Y317" s="55"/>
    </row>
    <row r="318" spans="1:25" ht="15" x14ac:dyDescent="0.25">
      <c r="A318" s="55"/>
      <c r="B318" s="48">
        <f t="shared" si="85"/>
        <v>47.083333333333329</v>
      </c>
      <c r="C318" s="39">
        <f t="shared" si="79"/>
        <v>25</v>
      </c>
      <c r="D318" s="39">
        <v>291</v>
      </c>
      <c r="E318" s="57"/>
      <c r="F318" s="49">
        <f t="shared" si="80"/>
        <v>0</v>
      </c>
      <c r="G318" s="49">
        <f t="shared" si="81"/>
        <v>0</v>
      </c>
      <c r="H318" s="50">
        <f t="shared" si="73"/>
        <v>0</v>
      </c>
      <c r="I318" s="49">
        <f t="shared" si="74"/>
        <v>0</v>
      </c>
      <c r="J318" s="49"/>
      <c r="K318" s="49">
        <f t="shared" si="75"/>
        <v>0</v>
      </c>
      <c r="L318" s="51">
        <f t="shared" si="82"/>
        <v>0</v>
      </c>
      <c r="M318" s="52">
        <f t="shared" si="86"/>
        <v>0</v>
      </c>
      <c r="N318" s="53">
        <f t="shared" si="87"/>
        <v>0</v>
      </c>
      <c r="O318" s="55"/>
      <c r="P318" s="49">
        <f t="shared" si="83"/>
        <v>0</v>
      </c>
      <c r="Q318" s="49">
        <f t="shared" si="76"/>
        <v>0</v>
      </c>
      <c r="R318" s="50">
        <f t="shared" si="77"/>
        <v>0</v>
      </c>
      <c r="S318" s="49">
        <f t="shared" si="78"/>
        <v>0</v>
      </c>
      <c r="T318" s="49"/>
      <c r="U318" s="49">
        <f t="shared" si="88"/>
        <v>0</v>
      </c>
      <c r="V318" s="51">
        <f t="shared" si="90"/>
        <v>0</v>
      </c>
      <c r="W318" s="52">
        <f t="shared" si="84"/>
        <v>0</v>
      </c>
      <c r="X318" s="53">
        <f t="shared" si="89"/>
        <v>0</v>
      </c>
      <c r="Y318" s="55"/>
    </row>
    <row r="319" spans="1:25" ht="15" x14ac:dyDescent="0.25">
      <c r="A319" s="55"/>
      <c r="B319" s="48">
        <f t="shared" si="85"/>
        <v>47.083333333333329</v>
      </c>
      <c r="C319" s="39">
        <f t="shared" si="79"/>
        <v>25</v>
      </c>
      <c r="D319" s="39">
        <v>292</v>
      </c>
      <c r="E319" s="57"/>
      <c r="F319" s="49">
        <f t="shared" si="80"/>
        <v>0</v>
      </c>
      <c r="G319" s="49">
        <f t="shared" si="81"/>
        <v>0</v>
      </c>
      <c r="H319" s="50">
        <f t="shared" si="73"/>
        <v>0</v>
      </c>
      <c r="I319" s="49">
        <f t="shared" si="74"/>
        <v>0</v>
      </c>
      <c r="J319" s="49"/>
      <c r="K319" s="49">
        <f t="shared" si="75"/>
        <v>0</v>
      </c>
      <c r="L319" s="51">
        <f t="shared" si="82"/>
        <v>0</v>
      </c>
      <c r="M319" s="52">
        <f t="shared" si="86"/>
        <v>0</v>
      </c>
      <c r="N319" s="53">
        <f t="shared" si="87"/>
        <v>0</v>
      </c>
      <c r="O319" s="55"/>
      <c r="P319" s="49">
        <f t="shared" si="83"/>
        <v>0</v>
      </c>
      <c r="Q319" s="49">
        <f t="shared" si="76"/>
        <v>0</v>
      </c>
      <c r="R319" s="50">
        <f t="shared" si="77"/>
        <v>0</v>
      </c>
      <c r="S319" s="49">
        <f t="shared" si="78"/>
        <v>0</v>
      </c>
      <c r="T319" s="49"/>
      <c r="U319" s="49">
        <f t="shared" si="88"/>
        <v>0</v>
      </c>
      <c r="V319" s="51">
        <f t="shared" si="90"/>
        <v>0</v>
      </c>
      <c r="W319" s="52">
        <f t="shared" si="84"/>
        <v>0</v>
      </c>
      <c r="X319" s="53">
        <f t="shared" si="89"/>
        <v>0</v>
      </c>
      <c r="Y319" s="55"/>
    </row>
    <row r="320" spans="1:25" ht="15" x14ac:dyDescent="0.25">
      <c r="A320" s="55"/>
      <c r="B320" s="48">
        <f t="shared" si="85"/>
        <v>47.083333333333329</v>
      </c>
      <c r="C320" s="39">
        <f t="shared" si="79"/>
        <v>25</v>
      </c>
      <c r="D320" s="39">
        <v>293</v>
      </c>
      <c r="E320" s="57"/>
      <c r="F320" s="49">
        <f t="shared" si="80"/>
        <v>0</v>
      </c>
      <c r="G320" s="49">
        <f t="shared" si="81"/>
        <v>0</v>
      </c>
      <c r="H320" s="50">
        <f t="shared" si="73"/>
        <v>0</v>
      </c>
      <c r="I320" s="49">
        <f t="shared" si="74"/>
        <v>0</v>
      </c>
      <c r="J320" s="49"/>
      <c r="K320" s="49">
        <f t="shared" si="75"/>
        <v>0</v>
      </c>
      <c r="L320" s="51">
        <f t="shared" si="82"/>
        <v>0</v>
      </c>
      <c r="M320" s="52">
        <f t="shared" si="86"/>
        <v>0</v>
      </c>
      <c r="N320" s="53">
        <f t="shared" si="87"/>
        <v>0</v>
      </c>
      <c r="O320" s="55"/>
      <c r="P320" s="49">
        <f t="shared" si="83"/>
        <v>0</v>
      </c>
      <c r="Q320" s="49">
        <f t="shared" si="76"/>
        <v>0</v>
      </c>
      <c r="R320" s="50">
        <f t="shared" si="77"/>
        <v>0</v>
      </c>
      <c r="S320" s="49">
        <f t="shared" si="78"/>
        <v>0</v>
      </c>
      <c r="T320" s="49"/>
      <c r="U320" s="49">
        <f t="shared" si="88"/>
        <v>0</v>
      </c>
      <c r="V320" s="51">
        <f t="shared" si="90"/>
        <v>0</v>
      </c>
      <c r="W320" s="52">
        <f t="shared" si="84"/>
        <v>0</v>
      </c>
      <c r="X320" s="53">
        <f t="shared" si="89"/>
        <v>0</v>
      </c>
      <c r="Y320" s="55"/>
    </row>
    <row r="321" spans="1:25" ht="15" x14ac:dyDescent="0.25">
      <c r="A321" s="55"/>
      <c r="B321" s="48">
        <f t="shared" si="85"/>
        <v>47.083333333333329</v>
      </c>
      <c r="C321" s="39">
        <f t="shared" si="79"/>
        <v>25</v>
      </c>
      <c r="D321" s="39">
        <v>294</v>
      </c>
      <c r="E321" s="57"/>
      <c r="F321" s="49">
        <f t="shared" si="80"/>
        <v>0</v>
      </c>
      <c r="G321" s="49">
        <f t="shared" si="81"/>
        <v>0</v>
      </c>
      <c r="H321" s="50">
        <f t="shared" si="73"/>
        <v>0</v>
      </c>
      <c r="I321" s="49">
        <f t="shared" si="74"/>
        <v>0</v>
      </c>
      <c r="J321" s="49"/>
      <c r="K321" s="49">
        <f t="shared" si="75"/>
        <v>0</v>
      </c>
      <c r="L321" s="51">
        <f t="shared" si="82"/>
        <v>0</v>
      </c>
      <c r="M321" s="52">
        <f t="shared" si="86"/>
        <v>0</v>
      </c>
      <c r="N321" s="53">
        <f t="shared" si="87"/>
        <v>0</v>
      </c>
      <c r="O321" s="55"/>
      <c r="P321" s="49">
        <f t="shared" si="83"/>
        <v>0</v>
      </c>
      <c r="Q321" s="49">
        <f t="shared" si="76"/>
        <v>0</v>
      </c>
      <c r="R321" s="50">
        <f t="shared" si="77"/>
        <v>0</v>
      </c>
      <c r="S321" s="49">
        <f t="shared" si="78"/>
        <v>0</v>
      </c>
      <c r="T321" s="49"/>
      <c r="U321" s="49">
        <f t="shared" si="88"/>
        <v>0</v>
      </c>
      <c r="V321" s="51">
        <f t="shared" si="90"/>
        <v>0</v>
      </c>
      <c r="W321" s="52">
        <f t="shared" si="84"/>
        <v>0</v>
      </c>
      <c r="X321" s="53">
        <f t="shared" si="89"/>
        <v>0</v>
      </c>
      <c r="Y321" s="55"/>
    </row>
    <row r="322" spans="1:25" ht="15" x14ac:dyDescent="0.25">
      <c r="A322" s="55"/>
      <c r="B322" s="48">
        <f t="shared" si="85"/>
        <v>47.083333333333329</v>
      </c>
      <c r="C322" s="39">
        <f t="shared" si="79"/>
        <v>25</v>
      </c>
      <c r="D322" s="39">
        <v>295</v>
      </c>
      <c r="E322" s="57"/>
      <c r="F322" s="49">
        <f t="shared" si="80"/>
        <v>0</v>
      </c>
      <c r="G322" s="49">
        <f t="shared" si="81"/>
        <v>0</v>
      </c>
      <c r="H322" s="50">
        <f t="shared" si="73"/>
        <v>0</v>
      </c>
      <c r="I322" s="49">
        <f t="shared" si="74"/>
        <v>0</v>
      </c>
      <c r="J322" s="49"/>
      <c r="K322" s="49">
        <f t="shared" si="75"/>
        <v>0</v>
      </c>
      <c r="L322" s="51">
        <f t="shared" si="82"/>
        <v>0</v>
      </c>
      <c r="M322" s="52">
        <f t="shared" si="86"/>
        <v>0</v>
      </c>
      <c r="N322" s="53">
        <f t="shared" si="87"/>
        <v>0</v>
      </c>
      <c r="O322" s="55"/>
      <c r="P322" s="49">
        <f t="shared" si="83"/>
        <v>0</v>
      </c>
      <c r="Q322" s="49">
        <f t="shared" si="76"/>
        <v>0</v>
      </c>
      <c r="R322" s="50">
        <f t="shared" si="77"/>
        <v>0</v>
      </c>
      <c r="S322" s="49">
        <f t="shared" si="78"/>
        <v>0</v>
      </c>
      <c r="T322" s="49"/>
      <c r="U322" s="49">
        <f t="shared" si="88"/>
        <v>0</v>
      </c>
      <c r="V322" s="51">
        <f t="shared" si="90"/>
        <v>0</v>
      </c>
      <c r="W322" s="52">
        <f t="shared" si="84"/>
        <v>0</v>
      </c>
      <c r="X322" s="53">
        <f t="shared" si="89"/>
        <v>0</v>
      </c>
      <c r="Y322" s="55"/>
    </row>
    <row r="323" spans="1:25" ht="15" x14ac:dyDescent="0.25">
      <c r="A323" s="55"/>
      <c r="B323" s="48">
        <f t="shared" si="85"/>
        <v>47.083333333333329</v>
      </c>
      <c r="C323" s="39">
        <f t="shared" si="79"/>
        <v>25</v>
      </c>
      <c r="D323" s="39">
        <v>296</v>
      </c>
      <c r="E323" s="57"/>
      <c r="F323" s="49">
        <f t="shared" si="80"/>
        <v>0</v>
      </c>
      <c r="G323" s="49">
        <f t="shared" si="81"/>
        <v>0</v>
      </c>
      <c r="H323" s="50">
        <f t="shared" si="73"/>
        <v>0</v>
      </c>
      <c r="I323" s="49">
        <f t="shared" si="74"/>
        <v>0</v>
      </c>
      <c r="J323" s="49"/>
      <c r="K323" s="49">
        <f t="shared" si="75"/>
        <v>0</v>
      </c>
      <c r="L323" s="51">
        <f t="shared" si="82"/>
        <v>0</v>
      </c>
      <c r="M323" s="52">
        <f t="shared" si="86"/>
        <v>0</v>
      </c>
      <c r="N323" s="53">
        <f t="shared" si="87"/>
        <v>0</v>
      </c>
      <c r="O323" s="55"/>
      <c r="P323" s="49">
        <f t="shared" si="83"/>
        <v>0</v>
      </c>
      <c r="Q323" s="49">
        <f t="shared" si="76"/>
        <v>0</v>
      </c>
      <c r="R323" s="50">
        <f t="shared" si="77"/>
        <v>0</v>
      </c>
      <c r="S323" s="49">
        <f t="shared" si="78"/>
        <v>0</v>
      </c>
      <c r="T323" s="49"/>
      <c r="U323" s="49">
        <f t="shared" si="88"/>
        <v>0</v>
      </c>
      <c r="V323" s="51">
        <f t="shared" si="90"/>
        <v>0</v>
      </c>
      <c r="W323" s="52">
        <f t="shared" si="84"/>
        <v>0</v>
      </c>
      <c r="X323" s="53">
        <f t="shared" si="89"/>
        <v>0</v>
      </c>
      <c r="Y323" s="55"/>
    </row>
    <row r="324" spans="1:25" ht="15" x14ac:dyDescent="0.25">
      <c r="A324" s="55"/>
      <c r="B324" s="48">
        <f t="shared" si="85"/>
        <v>47.083333333333329</v>
      </c>
      <c r="C324" s="39">
        <f t="shared" si="79"/>
        <v>25</v>
      </c>
      <c r="D324" s="39">
        <v>297</v>
      </c>
      <c r="E324" s="57"/>
      <c r="F324" s="49">
        <f t="shared" si="80"/>
        <v>0</v>
      </c>
      <c r="G324" s="49">
        <f t="shared" si="81"/>
        <v>0</v>
      </c>
      <c r="H324" s="50">
        <f t="shared" si="73"/>
        <v>0</v>
      </c>
      <c r="I324" s="49">
        <f t="shared" si="74"/>
        <v>0</v>
      </c>
      <c r="J324" s="49"/>
      <c r="K324" s="49">
        <f t="shared" si="75"/>
        <v>0</v>
      </c>
      <c r="L324" s="51">
        <f t="shared" si="82"/>
        <v>0</v>
      </c>
      <c r="M324" s="52">
        <f t="shared" si="86"/>
        <v>0</v>
      </c>
      <c r="N324" s="53">
        <f t="shared" si="87"/>
        <v>0</v>
      </c>
      <c r="O324" s="55"/>
      <c r="P324" s="49">
        <f t="shared" si="83"/>
        <v>0</v>
      </c>
      <c r="Q324" s="49">
        <f t="shared" si="76"/>
        <v>0</v>
      </c>
      <c r="R324" s="50">
        <f t="shared" si="77"/>
        <v>0</v>
      </c>
      <c r="S324" s="49">
        <f t="shared" si="78"/>
        <v>0</v>
      </c>
      <c r="T324" s="49"/>
      <c r="U324" s="49">
        <f t="shared" si="88"/>
        <v>0</v>
      </c>
      <c r="V324" s="51">
        <f t="shared" si="90"/>
        <v>0</v>
      </c>
      <c r="W324" s="52">
        <f t="shared" si="84"/>
        <v>0</v>
      </c>
      <c r="X324" s="53">
        <f t="shared" si="89"/>
        <v>0</v>
      </c>
      <c r="Y324" s="55"/>
    </row>
    <row r="325" spans="1:25" ht="15" x14ac:dyDescent="0.25">
      <c r="A325" s="55"/>
      <c r="B325" s="48">
        <f t="shared" si="85"/>
        <v>47.083333333333329</v>
      </c>
      <c r="C325" s="39">
        <f t="shared" si="79"/>
        <v>25</v>
      </c>
      <c r="D325" s="39">
        <v>298</v>
      </c>
      <c r="E325" s="57"/>
      <c r="F325" s="49">
        <f t="shared" si="80"/>
        <v>0</v>
      </c>
      <c r="G325" s="49">
        <f t="shared" si="81"/>
        <v>0</v>
      </c>
      <c r="H325" s="50">
        <f t="shared" si="73"/>
        <v>0</v>
      </c>
      <c r="I325" s="49">
        <f t="shared" si="74"/>
        <v>0</v>
      </c>
      <c r="J325" s="49"/>
      <c r="K325" s="49">
        <f t="shared" si="75"/>
        <v>0</v>
      </c>
      <c r="L325" s="51">
        <f t="shared" si="82"/>
        <v>0</v>
      </c>
      <c r="M325" s="52">
        <f t="shared" si="86"/>
        <v>0</v>
      </c>
      <c r="N325" s="53">
        <f t="shared" si="87"/>
        <v>0</v>
      </c>
      <c r="O325" s="55"/>
      <c r="P325" s="49">
        <f t="shared" si="83"/>
        <v>0</v>
      </c>
      <c r="Q325" s="49">
        <f t="shared" si="76"/>
        <v>0</v>
      </c>
      <c r="R325" s="50">
        <f t="shared" si="77"/>
        <v>0</v>
      </c>
      <c r="S325" s="49">
        <f t="shared" si="78"/>
        <v>0</v>
      </c>
      <c r="T325" s="49"/>
      <c r="U325" s="49">
        <f t="shared" si="88"/>
        <v>0</v>
      </c>
      <c r="V325" s="51">
        <f t="shared" si="90"/>
        <v>0</v>
      </c>
      <c r="W325" s="52">
        <f t="shared" si="84"/>
        <v>0</v>
      </c>
      <c r="X325" s="53">
        <f t="shared" si="89"/>
        <v>0</v>
      </c>
      <c r="Y325" s="55"/>
    </row>
    <row r="326" spans="1:25" ht="15" x14ac:dyDescent="0.25">
      <c r="A326" s="55"/>
      <c r="B326" s="48">
        <f t="shared" si="85"/>
        <v>47.083333333333329</v>
      </c>
      <c r="C326" s="39">
        <f t="shared" si="79"/>
        <v>25</v>
      </c>
      <c r="D326" s="39">
        <v>299</v>
      </c>
      <c r="E326" s="57"/>
      <c r="F326" s="49">
        <f t="shared" si="80"/>
        <v>0</v>
      </c>
      <c r="G326" s="49">
        <f t="shared" si="81"/>
        <v>0</v>
      </c>
      <c r="H326" s="50">
        <f t="shared" si="73"/>
        <v>0</v>
      </c>
      <c r="I326" s="49">
        <f t="shared" si="74"/>
        <v>0</v>
      </c>
      <c r="J326" s="49"/>
      <c r="K326" s="49">
        <f t="shared" si="75"/>
        <v>0</v>
      </c>
      <c r="L326" s="51">
        <f t="shared" si="82"/>
        <v>0</v>
      </c>
      <c r="M326" s="52">
        <f t="shared" si="86"/>
        <v>0</v>
      </c>
      <c r="N326" s="53">
        <f t="shared" si="87"/>
        <v>0</v>
      </c>
      <c r="O326" s="55"/>
      <c r="P326" s="49">
        <f t="shared" si="83"/>
        <v>0</v>
      </c>
      <c r="Q326" s="49">
        <f t="shared" si="76"/>
        <v>0</v>
      </c>
      <c r="R326" s="50">
        <f t="shared" si="77"/>
        <v>0</v>
      </c>
      <c r="S326" s="49">
        <f t="shared" si="78"/>
        <v>0</v>
      </c>
      <c r="T326" s="49"/>
      <c r="U326" s="49">
        <f t="shared" si="88"/>
        <v>0</v>
      </c>
      <c r="V326" s="51">
        <f t="shared" si="90"/>
        <v>0</v>
      </c>
      <c r="W326" s="52">
        <f t="shared" si="84"/>
        <v>0</v>
      </c>
      <c r="X326" s="53">
        <f t="shared" si="89"/>
        <v>0</v>
      </c>
      <c r="Y326" s="55"/>
    </row>
    <row r="327" spans="1:25" ht="15" x14ac:dyDescent="0.25">
      <c r="A327" s="55"/>
      <c r="B327" s="48">
        <f t="shared" si="85"/>
        <v>47.083333333333329</v>
      </c>
      <c r="C327" s="39">
        <f t="shared" si="79"/>
        <v>25</v>
      </c>
      <c r="D327" s="39">
        <v>300</v>
      </c>
      <c r="E327" s="57"/>
      <c r="F327" s="49">
        <f t="shared" si="80"/>
        <v>0</v>
      </c>
      <c r="G327" s="49">
        <f t="shared" si="81"/>
        <v>0</v>
      </c>
      <c r="H327" s="50">
        <f t="shared" si="73"/>
        <v>0</v>
      </c>
      <c r="I327" s="49">
        <f t="shared" si="74"/>
        <v>0</v>
      </c>
      <c r="J327" s="49"/>
      <c r="K327" s="49">
        <f t="shared" si="75"/>
        <v>0</v>
      </c>
      <c r="L327" s="51">
        <f t="shared" si="82"/>
        <v>0</v>
      </c>
      <c r="M327" s="52">
        <f t="shared" si="86"/>
        <v>0</v>
      </c>
      <c r="N327" s="53">
        <f t="shared" si="87"/>
        <v>0</v>
      </c>
      <c r="O327" s="55"/>
      <c r="P327" s="49">
        <f t="shared" si="83"/>
        <v>0</v>
      </c>
      <c r="Q327" s="49">
        <f t="shared" si="76"/>
        <v>0</v>
      </c>
      <c r="R327" s="50">
        <f t="shared" si="77"/>
        <v>0</v>
      </c>
      <c r="S327" s="49">
        <f t="shared" si="78"/>
        <v>0</v>
      </c>
      <c r="T327" s="49"/>
      <c r="U327" s="49">
        <f t="shared" si="88"/>
        <v>0</v>
      </c>
      <c r="V327" s="51">
        <f t="shared" si="90"/>
        <v>0</v>
      </c>
      <c r="W327" s="52">
        <f t="shared" si="84"/>
        <v>0</v>
      </c>
      <c r="X327" s="53">
        <f t="shared" si="89"/>
        <v>0</v>
      </c>
      <c r="Y327" s="55"/>
    </row>
    <row r="328" spans="1:25" ht="15" x14ac:dyDescent="0.25">
      <c r="A328" s="55"/>
      <c r="B328" s="48">
        <f t="shared" si="85"/>
        <v>48.083333333333329</v>
      </c>
      <c r="C328" s="39">
        <f t="shared" si="79"/>
        <v>26</v>
      </c>
      <c r="D328" s="39">
        <v>301</v>
      </c>
      <c r="E328" s="57"/>
      <c r="F328" s="49">
        <f t="shared" si="80"/>
        <v>0</v>
      </c>
      <c r="G328" s="49">
        <f t="shared" si="81"/>
        <v>0</v>
      </c>
      <c r="H328" s="50">
        <f t="shared" si="73"/>
        <v>0</v>
      </c>
      <c r="I328" s="49">
        <f t="shared" si="74"/>
        <v>0</v>
      </c>
      <c r="J328" s="49"/>
      <c r="K328" s="49">
        <f t="shared" si="75"/>
        <v>0</v>
      </c>
      <c r="L328" s="51">
        <f t="shared" si="82"/>
        <v>0</v>
      </c>
      <c r="M328" s="52">
        <f t="shared" si="86"/>
        <v>0</v>
      </c>
      <c r="N328" s="53">
        <f t="shared" si="87"/>
        <v>0</v>
      </c>
      <c r="O328" s="55"/>
      <c r="P328" s="49">
        <f t="shared" si="83"/>
        <v>0</v>
      </c>
      <c r="Q328" s="49">
        <f t="shared" si="76"/>
        <v>0</v>
      </c>
      <c r="R328" s="50">
        <f t="shared" si="77"/>
        <v>0</v>
      </c>
      <c r="S328" s="49">
        <f t="shared" si="78"/>
        <v>0</v>
      </c>
      <c r="T328" s="49"/>
      <c r="U328" s="49">
        <f t="shared" si="88"/>
        <v>0</v>
      </c>
      <c r="V328" s="51">
        <f t="shared" si="90"/>
        <v>0</v>
      </c>
      <c r="W328" s="52">
        <f t="shared" si="84"/>
        <v>0</v>
      </c>
      <c r="X328" s="53">
        <f t="shared" si="89"/>
        <v>0</v>
      </c>
      <c r="Y328" s="55"/>
    </row>
    <row r="329" spans="1:25" ht="15" x14ac:dyDescent="0.25">
      <c r="A329" s="55"/>
      <c r="B329" s="48">
        <f t="shared" si="85"/>
        <v>48.083333333333329</v>
      </c>
      <c r="C329" s="39">
        <f t="shared" si="79"/>
        <v>26</v>
      </c>
      <c r="D329" s="39">
        <v>302</v>
      </c>
      <c r="E329" s="57"/>
      <c r="F329" s="49">
        <f t="shared" si="80"/>
        <v>0</v>
      </c>
      <c r="G329" s="49">
        <f t="shared" si="81"/>
        <v>0</v>
      </c>
      <c r="H329" s="50">
        <f t="shared" si="73"/>
        <v>0</v>
      </c>
      <c r="I329" s="49">
        <f t="shared" si="74"/>
        <v>0</v>
      </c>
      <c r="J329" s="49"/>
      <c r="K329" s="49">
        <f t="shared" si="75"/>
        <v>0</v>
      </c>
      <c r="L329" s="51">
        <f t="shared" si="82"/>
        <v>0</v>
      </c>
      <c r="M329" s="52">
        <f t="shared" si="86"/>
        <v>0</v>
      </c>
      <c r="N329" s="53">
        <f t="shared" si="87"/>
        <v>0</v>
      </c>
      <c r="O329" s="55"/>
      <c r="P329" s="49">
        <f t="shared" si="83"/>
        <v>0</v>
      </c>
      <c r="Q329" s="49">
        <f t="shared" si="76"/>
        <v>0</v>
      </c>
      <c r="R329" s="50">
        <f t="shared" si="77"/>
        <v>0</v>
      </c>
      <c r="S329" s="49">
        <f t="shared" si="78"/>
        <v>0</v>
      </c>
      <c r="T329" s="49"/>
      <c r="U329" s="49">
        <f t="shared" si="88"/>
        <v>0</v>
      </c>
      <c r="V329" s="51">
        <f t="shared" si="90"/>
        <v>0</v>
      </c>
      <c r="W329" s="52">
        <f t="shared" si="84"/>
        <v>0</v>
      </c>
      <c r="X329" s="53">
        <f t="shared" si="89"/>
        <v>0</v>
      </c>
      <c r="Y329" s="55"/>
    </row>
    <row r="330" spans="1:25" ht="15" x14ac:dyDescent="0.25">
      <c r="A330" s="55"/>
      <c r="B330" s="48">
        <f t="shared" si="85"/>
        <v>48.083333333333329</v>
      </c>
      <c r="C330" s="39">
        <f t="shared" si="79"/>
        <v>26</v>
      </c>
      <c r="D330" s="39">
        <v>303</v>
      </c>
      <c r="E330" s="57"/>
      <c r="F330" s="49">
        <f t="shared" si="80"/>
        <v>0</v>
      </c>
      <c r="G330" s="49">
        <f t="shared" si="81"/>
        <v>0</v>
      </c>
      <c r="H330" s="50">
        <f t="shared" si="73"/>
        <v>0</v>
      </c>
      <c r="I330" s="49">
        <f t="shared" si="74"/>
        <v>0</v>
      </c>
      <c r="J330" s="49"/>
      <c r="K330" s="49">
        <f t="shared" si="75"/>
        <v>0</v>
      </c>
      <c r="L330" s="51">
        <f t="shared" si="82"/>
        <v>0</v>
      </c>
      <c r="M330" s="52">
        <f t="shared" si="86"/>
        <v>0</v>
      </c>
      <c r="N330" s="53">
        <f t="shared" si="87"/>
        <v>0</v>
      </c>
      <c r="O330" s="55"/>
      <c r="P330" s="49">
        <f t="shared" si="83"/>
        <v>0</v>
      </c>
      <c r="Q330" s="49">
        <f t="shared" si="76"/>
        <v>0</v>
      </c>
      <c r="R330" s="50">
        <f t="shared" si="77"/>
        <v>0</v>
      </c>
      <c r="S330" s="49">
        <f t="shared" si="78"/>
        <v>0</v>
      </c>
      <c r="T330" s="49"/>
      <c r="U330" s="49">
        <f t="shared" si="88"/>
        <v>0</v>
      </c>
      <c r="V330" s="51">
        <f t="shared" si="90"/>
        <v>0</v>
      </c>
      <c r="W330" s="52">
        <f t="shared" si="84"/>
        <v>0</v>
      </c>
      <c r="X330" s="53">
        <f t="shared" si="89"/>
        <v>0</v>
      </c>
      <c r="Y330" s="55"/>
    </row>
    <row r="331" spans="1:25" ht="15" x14ac:dyDescent="0.25">
      <c r="A331" s="55"/>
      <c r="B331" s="48">
        <f t="shared" si="85"/>
        <v>48.083333333333329</v>
      </c>
      <c r="C331" s="39">
        <f t="shared" si="79"/>
        <v>26</v>
      </c>
      <c r="D331" s="39">
        <v>304</v>
      </c>
      <c r="E331" s="57"/>
      <c r="F331" s="49">
        <f t="shared" si="80"/>
        <v>0</v>
      </c>
      <c r="G331" s="49">
        <f t="shared" si="81"/>
        <v>0</v>
      </c>
      <c r="H331" s="50">
        <f t="shared" si="73"/>
        <v>0</v>
      </c>
      <c r="I331" s="49">
        <f t="shared" si="74"/>
        <v>0</v>
      </c>
      <c r="J331" s="49"/>
      <c r="K331" s="49">
        <f t="shared" si="75"/>
        <v>0</v>
      </c>
      <c r="L331" s="51">
        <f t="shared" si="82"/>
        <v>0</v>
      </c>
      <c r="M331" s="52">
        <f t="shared" si="86"/>
        <v>0</v>
      </c>
      <c r="N331" s="53">
        <f t="shared" si="87"/>
        <v>0</v>
      </c>
      <c r="O331" s="55"/>
      <c r="P331" s="49">
        <f t="shared" si="83"/>
        <v>0</v>
      </c>
      <c r="Q331" s="49">
        <f t="shared" si="76"/>
        <v>0</v>
      </c>
      <c r="R331" s="50">
        <f t="shared" si="77"/>
        <v>0</v>
      </c>
      <c r="S331" s="49">
        <f t="shared" si="78"/>
        <v>0</v>
      </c>
      <c r="T331" s="49"/>
      <c r="U331" s="49">
        <f t="shared" si="88"/>
        <v>0</v>
      </c>
      <c r="V331" s="51">
        <f t="shared" si="90"/>
        <v>0</v>
      </c>
      <c r="W331" s="52">
        <f t="shared" si="84"/>
        <v>0</v>
      </c>
      <c r="X331" s="53">
        <f t="shared" si="89"/>
        <v>0</v>
      </c>
      <c r="Y331" s="55"/>
    </row>
    <row r="332" spans="1:25" ht="15" x14ac:dyDescent="0.25">
      <c r="A332" s="55"/>
      <c r="B332" s="48">
        <f t="shared" si="85"/>
        <v>48.083333333333329</v>
      </c>
      <c r="C332" s="39">
        <f t="shared" si="79"/>
        <v>26</v>
      </c>
      <c r="D332" s="39">
        <v>305</v>
      </c>
      <c r="E332" s="57"/>
      <c r="F332" s="49">
        <f t="shared" si="80"/>
        <v>0</v>
      </c>
      <c r="G332" s="49">
        <f t="shared" si="81"/>
        <v>0</v>
      </c>
      <c r="H332" s="50">
        <f t="shared" si="73"/>
        <v>0</v>
      </c>
      <c r="I332" s="49">
        <f t="shared" si="74"/>
        <v>0</v>
      </c>
      <c r="J332" s="49"/>
      <c r="K332" s="49">
        <f t="shared" si="75"/>
        <v>0</v>
      </c>
      <c r="L332" s="51">
        <f t="shared" si="82"/>
        <v>0</v>
      </c>
      <c r="M332" s="52">
        <f t="shared" si="86"/>
        <v>0</v>
      </c>
      <c r="N332" s="53">
        <f t="shared" si="87"/>
        <v>0</v>
      </c>
      <c r="O332" s="55"/>
      <c r="P332" s="49">
        <f t="shared" si="83"/>
        <v>0</v>
      </c>
      <c r="Q332" s="49">
        <f t="shared" si="76"/>
        <v>0</v>
      </c>
      <c r="R332" s="50">
        <f t="shared" si="77"/>
        <v>0</v>
      </c>
      <c r="S332" s="49">
        <f t="shared" si="78"/>
        <v>0</v>
      </c>
      <c r="T332" s="49"/>
      <c r="U332" s="49">
        <f t="shared" si="88"/>
        <v>0</v>
      </c>
      <c r="V332" s="51">
        <f t="shared" si="90"/>
        <v>0</v>
      </c>
      <c r="W332" s="52">
        <f t="shared" si="84"/>
        <v>0</v>
      </c>
      <c r="X332" s="53">
        <f t="shared" si="89"/>
        <v>0</v>
      </c>
      <c r="Y332" s="55"/>
    </row>
    <row r="333" spans="1:25" ht="15" x14ac:dyDescent="0.25">
      <c r="A333" s="55"/>
      <c r="B333" s="48">
        <f t="shared" si="85"/>
        <v>48.083333333333329</v>
      </c>
      <c r="C333" s="39">
        <f t="shared" si="79"/>
        <v>26</v>
      </c>
      <c r="D333" s="39">
        <v>306</v>
      </c>
      <c r="E333" s="57"/>
      <c r="F333" s="49">
        <f t="shared" si="80"/>
        <v>0</v>
      </c>
      <c r="G333" s="49">
        <f t="shared" si="81"/>
        <v>0</v>
      </c>
      <c r="H333" s="50">
        <f t="shared" si="73"/>
        <v>0</v>
      </c>
      <c r="I333" s="49">
        <f t="shared" si="74"/>
        <v>0</v>
      </c>
      <c r="J333" s="49"/>
      <c r="K333" s="49">
        <f t="shared" si="75"/>
        <v>0</v>
      </c>
      <c r="L333" s="51">
        <f t="shared" si="82"/>
        <v>0</v>
      </c>
      <c r="M333" s="52">
        <f t="shared" si="86"/>
        <v>0</v>
      </c>
      <c r="N333" s="53">
        <f t="shared" si="87"/>
        <v>0</v>
      </c>
      <c r="O333" s="55"/>
      <c r="P333" s="49">
        <f t="shared" si="83"/>
        <v>0</v>
      </c>
      <c r="Q333" s="49">
        <f t="shared" si="76"/>
        <v>0</v>
      </c>
      <c r="R333" s="50">
        <f t="shared" si="77"/>
        <v>0</v>
      </c>
      <c r="S333" s="49">
        <f t="shared" si="78"/>
        <v>0</v>
      </c>
      <c r="T333" s="49"/>
      <c r="U333" s="49">
        <f t="shared" si="88"/>
        <v>0</v>
      </c>
      <c r="V333" s="51">
        <f t="shared" si="90"/>
        <v>0</v>
      </c>
      <c r="W333" s="52">
        <f t="shared" si="84"/>
        <v>0</v>
      </c>
      <c r="X333" s="53">
        <f t="shared" si="89"/>
        <v>0</v>
      </c>
      <c r="Y333" s="55"/>
    </row>
    <row r="334" spans="1:25" ht="15" x14ac:dyDescent="0.25">
      <c r="A334" s="55"/>
      <c r="B334" s="48">
        <f t="shared" si="85"/>
        <v>48.083333333333329</v>
      </c>
      <c r="C334" s="39">
        <f t="shared" si="79"/>
        <v>26</v>
      </c>
      <c r="D334" s="39">
        <v>307</v>
      </c>
      <c r="E334" s="57"/>
      <c r="F334" s="49">
        <f t="shared" si="80"/>
        <v>0</v>
      </c>
      <c r="G334" s="49">
        <f t="shared" si="81"/>
        <v>0</v>
      </c>
      <c r="H334" s="50">
        <f t="shared" si="73"/>
        <v>0</v>
      </c>
      <c r="I334" s="49">
        <f t="shared" si="74"/>
        <v>0</v>
      </c>
      <c r="J334" s="49"/>
      <c r="K334" s="49">
        <f t="shared" si="75"/>
        <v>0</v>
      </c>
      <c r="L334" s="51">
        <f t="shared" si="82"/>
        <v>0</v>
      </c>
      <c r="M334" s="52">
        <f t="shared" si="86"/>
        <v>0</v>
      </c>
      <c r="N334" s="53">
        <f t="shared" si="87"/>
        <v>0</v>
      </c>
      <c r="O334" s="55"/>
      <c r="P334" s="49">
        <f t="shared" si="83"/>
        <v>0</v>
      </c>
      <c r="Q334" s="49">
        <f t="shared" si="76"/>
        <v>0</v>
      </c>
      <c r="R334" s="50">
        <f t="shared" si="77"/>
        <v>0</v>
      </c>
      <c r="S334" s="49">
        <f t="shared" si="78"/>
        <v>0</v>
      </c>
      <c r="T334" s="49"/>
      <c r="U334" s="49">
        <f t="shared" si="88"/>
        <v>0</v>
      </c>
      <c r="V334" s="51">
        <f t="shared" si="90"/>
        <v>0</v>
      </c>
      <c r="W334" s="52">
        <f t="shared" si="84"/>
        <v>0</v>
      </c>
      <c r="X334" s="53">
        <f t="shared" si="89"/>
        <v>0</v>
      </c>
      <c r="Y334" s="55"/>
    </row>
    <row r="335" spans="1:25" ht="15" x14ac:dyDescent="0.25">
      <c r="A335" s="55"/>
      <c r="B335" s="48">
        <f t="shared" si="85"/>
        <v>48.083333333333329</v>
      </c>
      <c r="C335" s="39">
        <f t="shared" si="79"/>
        <v>26</v>
      </c>
      <c r="D335" s="39">
        <v>308</v>
      </c>
      <c r="E335" s="57"/>
      <c r="F335" s="49">
        <f t="shared" si="80"/>
        <v>0</v>
      </c>
      <c r="G335" s="49">
        <f t="shared" si="81"/>
        <v>0</v>
      </c>
      <c r="H335" s="50">
        <f t="shared" si="73"/>
        <v>0</v>
      </c>
      <c r="I335" s="49">
        <f t="shared" si="74"/>
        <v>0</v>
      </c>
      <c r="J335" s="49"/>
      <c r="K335" s="49">
        <f t="shared" si="75"/>
        <v>0</v>
      </c>
      <c r="L335" s="51">
        <f t="shared" si="82"/>
        <v>0</v>
      </c>
      <c r="M335" s="52">
        <f t="shared" si="86"/>
        <v>0</v>
      </c>
      <c r="N335" s="53">
        <f t="shared" si="87"/>
        <v>0</v>
      </c>
      <c r="O335" s="55"/>
      <c r="P335" s="49">
        <f t="shared" si="83"/>
        <v>0</v>
      </c>
      <c r="Q335" s="49">
        <f t="shared" si="76"/>
        <v>0</v>
      </c>
      <c r="R335" s="50">
        <f t="shared" si="77"/>
        <v>0</v>
      </c>
      <c r="S335" s="49">
        <f t="shared" si="78"/>
        <v>0</v>
      </c>
      <c r="T335" s="49"/>
      <c r="U335" s="49">
        <f t="shared" si="88"/>
        <v>0</v>
      </c>
      <c r="V335" s="51">
        <f t="shared" si="90"/>
        <v>0</v>
      </c>
      <c r="W335" s="52">
        <f t="shared" si="84"/>
        <v>0</v>
      </c>
      <c r="X335" s="53">
        <f t="shared" si="89"/>
        <v>0</v>
      </c>
      <c r="Y335" s="55"/>
    </row>
    <row r="336" spans="1:25" ht="15" x14ac:dyDescent="0.25">
      <c r="A336" s="55"/>
      <c r="B336" s="48">
        <f t="shared" si="85"/>
        <v>48.083333333333329</v>
      </c>
      <c r="C336" s="39">
        <f t="shared" si="79"/>
        <v>26</v>
      </c>
      <c r="D336" s="39">
        <v>309</v>
      </c>
      <c r="E336" s="57"/>
      <c r="F336" s="49">
        <f t="shared" si="80"/>
        <v>0</v>
      </c>
      <c r="G336" s="49">
        <f t="shared" si="81"/>
        <v>0</v>
      </c>
      <c r="H336" s="50">
        <f t="shared" si="73"/>
        <v>0</v>
      </c>
      <c r="I336" s="49">
        <f t="shared" si="74"/>
        <v>0</v>
      </c>
      <c r="J336" s="49"/>
      <c r="K336" s="49">
        <f t="shared" si="75"/>
        <v>0</v>
      </c>
      <c r="L336" s="51">
        <f t="shared" si="82"/>
        <v>0</v>
      </c>
      <c r="M336" s="52">
        <f t="shared" si="86"/>
        <v>0</v>
      </c>
      <c r="N336" s="53">
        <f t="shared" si="87"/>
        <v>0</v>
      </c>
      <c r="O336" s="55"/>
      <c r="P336" s="49">
        <f t="shared" si="83"/>
        <v>0</v>
      </c>
      <c r="Q336" s="49">
        <f t="shared" si="76"/>
        <v>0</v>
      </c>
      <c r="R336" s="50">
        <f t="shared" si="77"/>
        <v>0</v>
      </c>
      <c r="S336" s="49">
        <f t="shared" si="78"/>
        <v>0</v>
      </c>
      <c r="T336" s="49"/>
      <c r="U336" s="49">
        <f t="shared" si="88"/>
        <v>0</v>
      </c>
      <c r="V336" s="51">
        <f t="shared" si="90"/>
        <v>0</v>
      </c>
      <c r="W336" s="52">
        <f t="shared" si="84"/>
        <v>0</v>
      </c>
      <c r="X336" s="53">
        <f t="shared" si="89"/>
        <v>0</v>
      </c>
      <c r="Y336" s="55"/>
    </row>
    <row r="337" spans="1:25" ht="15" x14ac:dyDescent="0.25">
      <c r="A337" s="55"/>
      <c r="B337" s="48">
        <f t="shared" si="85"/>
        <v>48.083333333333329</v>
      </c>
      <c r="C337" s="39">
        <f t="shared" si="79"/>
        <v>26</v>
      </c>
      <c r="D337" s="39">
        <v>310</v>
      </c>
      <c r="E337" s="57"/>
      <c r="F337" s="49">
        <f t="shared" si="80"/>
        <v>0</v>
      </c>
      <c r="G337" s="49">
        <f t="shared" si="81"/>
        <v>0</v>
      </c>
      <c r="H337" s="50">
        <f t="shared" si="73"/>
        <v>0</v>
      </c>
      <c r="I337" s="49">
        <f t="shared" si="74"/>
        <v>0</v>
      </c>
      <c r="J337" s="49"/>
      <c r="K337" s="49">
        <f t="shared" si="75"/>
        <v>0</v>
      </c>
      <c r="L337" s="51">
        <f t="shared" si="82"/>
        <v>0</v>
      </c>
      <c r="M337" s="52">
        <f t="shared" si="86"/>
        <v>0</v>
      </c>
      <c r="N337" s="53">
        <f t="shared" si="87"/>
        <v>0</v>
      </c>
      <c r="O337" s="55"/>
      <c r="P337" s="49">
        <f t="shared" si="83"/>
        <v>0</v>
      </c>
      <c r="Q337" s="49">
        <f t="shared" si="76"/>
        <v>0</v>
      </c>
      <c r="R337" s="50">
        <f t="shared" si="77"/>
        <v>0</v>
      </c>
      <c r="S337" s="49">
        <f t="shared" si="78"/>
        <v>0</v>
      </c>
      <c r="T337" s="49"/>
      <c r="U337" s="49">
        <f t="shared" si="88"/>
        <v>0</v>
      </c>
      <c r="V337" s="51">
        <f t="shared" si="90"/>
        <v>0</v>
      </c>
      <c r="W337" s="52">
        <f t="shared" si="84"/>
        <v>0</v>
      </c>
      <c r="X337" s="53">
        <f t="shared" si="89"/>
        <v>0</v>
      </c>
      <c r="Y337" s="55"/>
    </row>
    <row r="338" spans="1:25" ht="15" x14ac:dyDescent="0.25">
      <c r="A338" s="55"/>
      <c r="B338" s="48">
        <f t="shared" si="85"/>
        <v>48.083333333333329</v>
      </c>
      <c r="C338" s="39">
        <f t="shared" si="79"/>
        <v>26</v>
      </c>
      <c r="D338" s="39">
        <v>311</v>
      </c>
      <c r="E338" s="57"/>
      <c r="F338" s="49">
        <f t="shared" si="80"/>
        <v>0</v>
      </c>
      <c r="G338" s="49">
        <f t="shared" si="81"/>
        <v>0</v>
      </c>
      <c r="H338" s="50">
        <f t="shared" si="73"/>
        <v>0</v>
      </c>
      <c r="I338" s="49">
        <f t="shared" si="74"/>
        <v>0</v>
      </c>
      <c r="J338" s="49"/>
      <c r="K338" s="49">
        <f t="shared" si="75"/>
        <v>0</v>
      </c>
      <c r="L338" s="51">
        <f t="shared" si="82"/>
        <v>0</v>
      </c>
      <c r="M338" s="52">
        <f t="shared" si="86"/>
        <v>0</v>
      </c>
      <c r="N338" s="53">
        <f t="shared" si="87"/>
        <v>0</v>
      </c>
      <c r="O338" s="55"/>
      <c r="P338" s="49">
        <f t="shared" si="83"/>
        <v>0</v>
      </c>
      <c r="Q338" s="49">
        <f t="shared" si="76"/>
        <v>0</v>
      </c>
      <c r="R338" s="50">
        <f t="shared" si="77"/>
        <v>0</v>
      </c>
      <c r="S338" s="49">
        <f t="shared" si="78"/>
        <v>0</v>
      </c>
      <c r="T338" s="49"/>
      <c r="U338" s="49">
        <f t="shared" si="88"/>
        <v>0</v>
      </c>
      <c r="V338" s="51">
        <f t="shared" si="90"/>
        <v>0</v>
      </c>
      <c r="W338" s="52">
        <f t="shared" si="84"/>
        <v>0</v>
      </c>
      <c r="X338" s="53">
        <f t="shared" si="89"/>
        <v>0</v>
      </c>
      <c r="Y338" s="55"/>
    </row>
    <row r="339" spans="1:25" ht="15" x14ac:dyDescent="0.25">
      <c r="A339" s="55"/>
      <c r="B339" s="48">
        <f t="shared" si="85"/>
        <v>48.083333333333329</v>
      </c>
      <c r="C339" s="39">
        <f t="shared" si="79"/>
        <v>26</v>
      </c>
      <c r="D339" s="39">
        <v>312</v>
      </c>
      <c r="E339" s="57"/>
      <c r="F339" s="49">
        <f t="shared" si="80"/>
        <v>0</v>
      </c>
      <c r="G339" s="49">
        <f t="shared" si="81"/>
        <v>0</v>
      </c>
      <c r="H339" s="50">
        <f t="shared" si="73"/>
        <v>0</v>
      </c>
      <c r="I339" s="49">
        <f t="shared" si="74"/>
        <v>0</v>
      </c>
      <c r="J339" s="49"/>
      <c r="K339" s="49">
        <f t="shared" si="75"/>
        <v>0</v>
      </c>
      <c r="L339" s="51">
        <f t="shared" si="82"/>
        <v>0</v>
      </c>
      <c r="M339" s="52">
        <f t="shared" si="86"/>
        <v>0</v>
      </c>
      <c r="N339" s="53">
        <f t="shared" si="87"/>
        <v>0</v>
      </c>
      <c r="O339" s="55"/>
      <c r="P339" s="49">
        <f t="shared" si="83"/>
        <v>0</v>
      </c>
      <c r="Q339" s="49">
        <f t="shared" si="76"/>
        <v>0</v>
      </c>
      <c r="R339" s="50">
        <f t="shared" si="77"/>
        <v>0</v>
      </c>
      <c r="S339" s="49">
        <f t="shared" si="78"/>
        <v>0</v>
      </c>
      <c r="T339" s="49"/>
      <c r="U339" s="49">
        <f t="shared" si="88"/>
        <v>0</v>
      </c>
      <c r="V339" s="51">
        <f t="shared" si="90"/>
        <v>0</v>
      </c>
      <c r="W339" s="52">
        <f t="shared" si="84"/>
        <v>0</v>
      </c>
      <c r="X339" s="53">
        <f t="shared" si="89"/>
        <v>0</v>
      </c>
      <c r="Y339" s="55"/>
    </row>
    <row r="340" spans="1:25" ht="15" x14ac:dyDescent="0.25">
      <c r="A340" s="55"/>
      <c r="B340" s="48">
        <f t="shared" si="85"/>
        <v>49.083333333333329</v>
      </c>
      <c r="C340" s="39">
        <f t="shared" si="79"/>
        <v>27</v>
      </c>
      <c r="D340" s="39">
        <v>313</v>
      </c>
      <c r="E340" s="57"/>
      <c r="F340" s="49">
        <f t="shared" si="80"/>
        <v>0</v>
      </c>
      <c r="G340" s="49">
        <f t="shared" si="81"/>
        <v>0</v>
      </c>
      <c r="H340" s="50">
        <f t="shared" si="73"/>
        <v>0</v>
      </c>
      <c r="I340" s="49">
        <f t="shared" si="74"/>
        <v>0</v>
      </c>
      <c r="J340" s="49"/>
      <c r="K340" s="49">
        <f t="shared" si="75"/>
        <v>0</v>
      </c>
      <c r="L340" s="51">
        <f t="shared" si="82"/>
        <v>0</v>
      </c>
      <c r="M340" s="52">
        <f t="shared" si="86"/>
        <v>0</v>
      </c>
      <c r="N340" s="53">
        <f t="shared" si="87"/>
        <v>0</v>
      </c>
      <c r="O340" s="55"/>
      <c r="P340" s="49">
        <f t="shared" si="83"/>
        <v>0</v>
      </c>
      <c r="Q340" s="49">
        <f t="shared" si="76"/>
        <v>0</v>
      </c>
      <c r="R340" s="50">
        <f t="shared" si="77"/>
        <v>0</v>
      </c>
      <c r="S340" s="49">
        <f t="shared" si="78"/>
        <v>0</v>
      </c>
      <c r="T340" s="49"/>
      <c r="U340" s="49">
        <f t="shared" si="88"/>
        <v>0</v>
      </c>
      <c r="V340" s="51">
        <f t="shared" si="90"/>
        <v>0</v>
      </c>
      <c r="W340" s="52">
        <f t="shared" si="84"/>
        <v>0</v>
      </c>
      <c r="X340" s="53">
        <f t="shared" si="89"/>
        <v>0</v>
      </c>
      <c r="Y340" s="55"/>
    </row>
    <row r="341" spans="1:25" ht="15" x14ac:dyDescent="0.25">
      <c r="A341" s="55"/>
      <c r="B341" s="48">
        <f t="shared" si="85"/>
        <v>49.083333333333329</v>
      </c>
      <c r="C341" s="39">
        <f t="shared" si="79"/>
        <v>27</v>
      </c>
      <c r="D341" s="39">
        <v>314</v>
      </c>
      <c r="E341" s="57"/>
      <c r="F341" s="49">
        <f t="shared" si="80"/>
        <v>0</v>
      </c>
      <c r="G341" s="49">
        <f t="shared" si="81"/>
        <v>0</v>
      </c>
      <c r="H341" s="50">
        <f t="shared" si="73"/>
        <v>0</v>
      </c>
      <c r="I341" s="49">
        <f t="shared" si="74"/>
        <v>0</v>
      </c>
      <c r="J341" s="49"/>
      <c r="K341" s="49">
        <f t="shared" si="75"/>
        <v>0</v>
      </c>
      <c r="L341" s="51">
        <f t="shared" si="82"/>
        <v>0</v>
      </c>
      <c r="M341" s="52">
        <f t="shared" si="86"/>
        <v>0</v>
      </c>
      <c r="N341" s="53">
        <f t="shared" si="87"/>
        <v>0</v>
      </c>
      <c r="O341" s="55"/>
      <c r="P341" s="49">
        <f t="shared" si="83"/>
        <v>0</v>
      </c>
      <c r="Q341" s="49">
        <f t="shared" si="76"/>
        <v>0</v>
      </c>
      <c r="R341" s="50">
        <f t="shared" si="77"/>
        <v>0</v>
      </c>
      <c r="S341" s="49">
        <f t="shared" si="78"/>
        <v>0</v>
      </c>
      <c r="T341" s="49"/>
      <c r="U341" s="49">
        <f t="shared" si="88"/>
        <v>0</v>
      </c>
      <c r="V341" s="51">
        <f t="shared" si="90"/>
        <v>0</v>
      </c>
      <c r="W341" s="52">
        <f t="shared" si="84"/>
        <v>0</v>
      </c>
      <c r="X341" s="53">
        <f t="shared" si="89"/>
        <v>0</v>
      </c>
      <c r="Y341" s="55"/>
    </row>
    <row r="342" spans="1:25" ht="15" x14ac:dyDescent="0.25">
      <c r="A342" s="55"/>
      <c r="B342" s="48">
        <f t="shared" si="85"/>
        <v>49.083333333333329</v>
      </c>
      <c r="C342" s="39">
        <f t="shared" si="79"/>
        <v>27</v>
      </c>
      <c r="D342" s="39">
        <v>315</v>
      </c>
      <c r="E342" s="57"/>
      <c r="F342" s="49">
        <f t="shared" si="80"/>
        <v>0</v>
      </c>
      <c r="G342" s="49">
        <f t="shared" si="81"/>
        <v>0</v>
      </c>
      <c r="H342" s="50">
        <f t="shared" si="73"/>
        <v>0</v>
      </c>
      <c r="I342" s="49">
        <f t="shared" si="74"/>
        <v>0</v>
      </c>
      <c r="J342" s="49"/>
      <c r="K342" s="49">
        <f t="shared" si="75"/>
        <v>0</v>
      </c>
      <c r="L342" s="51">
        <f t="shared" si="82"/>
        <v>0</v>
      </c>
      <c r="M342" s="52">
        <f t="shared" si="86"/>
        <v>0</v>
      </c>
      <c r="N342" s="53">
        <f t="shared" si="87"/>
        <v>0</v>
      </c>
      <c r="O342" s="55"/>
      <c r="P342" s="49">
        <f t="shared" si="83"/>
        <v>0</v>
      </c>
      <c r="Q342" s="49">
        <f t="shared" si="76"/>
        <v>0</v>
      </c>
      <c r="R342" s="50">
        <f t="shared" si="77"/>
        <v>0</v>
      </c>
      <c r="S342" s="49">
        <f t="shared" si="78"/>
        <v>0</v>
      </c>
      <c r="T342" s="49"/>
      <c r="U342" s="49">
        <f t="shared" si="88"/>
        <v>0</v>
      </c>
      <c r="V342" s="51">
        <f t="shared" si="90"/>
        <v>0</v>
      </c>
      <c r="W342" s="52">
        <f t="shared" si="84"/>
        <v>0</v>
      </c>
      <c r="X342" s="53">
        <f t="shared" si="89"/>
        <v>0</v>
      </c>
      <c r="Y342" s="55"/>
    </row>
    <row r="343" spans="1:25" ht="15" x14ac:dyDescent="0.25">
      <c r="A343" s="55"/>
      <c r="B343" s="48">
        <f t="shared" si="85"/>
        <v>49.083333333333329</v>
      </c>
      <c r="C343" s="39">
        <f t="shared" si="79"/>
        <v>27</v>
      </c>
      <c r="D343" s="39">
        <v>316</v>
      </c>
      <c r="E343" s="57"/>
      <c r="F343" s="49">
        <f t="shared" si="80"/>
        <v>0</v>
      </c>
      <c r="G343" s="49">
        <f t="shared" si="81"/>
        <v>0</v>
      </c>
      <c r="H343" s="50">
        <f t="shared" si="73"/>
        <v>0</v>
      </c>
      <c r="I343" s="49">
        <f t="shared" si="74"/>
        <v>0</v>
      </c>
      <c r="J343" s="49"/>
      <c r="K343" s="49">
        <f t="shared" si="75"/>
        <v>0</v>
      </c>
      <c r="L343" s="51">
        <f t="shared" si="82"/>
        <v>0</v>
      </c>
      <c r="M343" s="52">
        <f t="shared" si="86"/>
        <v>0</v>
      </c>
      <c r="N343" s="53">
        <f t="shared" si="87"/>
        <v>0</v>
      </c>
      <c r="O343" s="55"/>
      <c r="P343" s="49">
        <f t="shared" si="83"/>
        <v>0</v>
      </c>
      <c r="Q343" s="49">
        <f t="shared" si="76"/>
        <v>0</v>
      </c>
      <c r="R343" s="50">
        <f t="shared" si="77"/>
        <v>0</v>
      </c>
      <c r="S343" s="49">
        <f t="shared" si="78"/>
        <v>0</v>
      </c>
      <c r="T343" s="49"/>
      <c r="U343" s="49">
        <f t="shared" si="88"/>
        <v>0</v>
      </c>
      <c r="V343" s="51">
        <f t="shared" si="90"/>
        <v>0</v>
      </c>
      <c r="W343" s="52">
        <f t="shared" si="84"/>
        <v>0</v>
      </c>
      <c r="X343" s="53">
        <f t="shared" si="89"/>
        <v>0</v>
      </c>
      <c r="Y343" s="55"/>
    </row>
    <row r="344" spans="1:25" ht="15" x14ac:dyDescent="0.25">
      <c r="A344" s="55"/>
      <c r="B344" s="48">
        <f t="shared" si="85"/>
        <v>49.083333333333329</v>
      </c>
      <c r="C344" s="39">
        <f t="shared" si="79"/>
        <v>27</v>
      </c>
      <c r="D344" s="39">
        <v>317</v>
      </c>
      <c r="E344" s="57"/>
      <c r="F344" s="49">
        <f t="shared" si="80"/>
        <v>0</v>
      </c>
      <c r="G344" s="49">
        <f t="shared" si="81"/>
        <v>0</v>
      </c>
      <c r="H344" s="50">
        <f t="shared" si="73"/>
        <v>0</v>
      </c>
      <c r="I344" s="49">
        <f t="shared" si="74"/>
        <v>0</v>
      </c>
      <c r="J344" s="49"/>
      <c r="K344" s="49">
        <f t="shared" si="75"/>
        <v>0</v>
      </c>
      <c r="L344" s="51">
        <f t="shared" si="82"/>
        <v>0</v>
      </c>
      <c r="M344" s="52">
        <f t="shared" si="86"/>
        <v>0</v>
      </c>
      <c r="N344" s="53">
        <f t="shared" si="87"/>
        <v>0</v>
      </c>
      <c r="O344" s="55"/>
      <c r="P344" s="49">
        <f t="shared" si="83"/>
        <v>0</v>
      </c>
      <c r="Q344" s="49">
        <f t="shared" si="76"/>
        <v>0</v>
      </c>
      <c r="R344" s="50">
        <f t="shared" si="77"/>
        <v>0</v>
      </c>
      <c r="S344" s="49">
        <f t="shared" si="78"/>
        <v>0</v>
      </c>
      <c r="T344" s="49"/>
      <c r="U344" s="49">
        <f t="shared" si="88"/>
        <v>0</v>
      </c>
      <c r="V344" s="51">
        <f t="shared" si="90"/>
        <v>0</v>
      </c>
      <c r="W344" s="52">
        <f t="shared" si="84"/>
        <v>0</v>
      </c>
      <c r="X344" s="53">
        <f t="shared" si="89"/>
        <v>0</v>
      </c>
      <c r="Y344" s="55"/>
    </row>
    <row r="345" spans="1:25" ht="15" x14ac:dyDescent="0.25">
      <c r="A345" s="55"/>
      <c r="B345" s="48">
        <f t="shared" si="85"/>
        <v>49.083333333333329</v>
      </c>
      <c r="C345" s="39">
        <f t="shared" si="79"/>
        <v>27</v>
      </c>
      <c r="D345" s="39">
        <v>318</v>
      </c>
      <c r="E345" s="57"/>
      <c r="F345" s="49">
        <f t="shared" si="80"/>
        <v>0</v>
      </c>
      <c r="G345" s="49">
        <f t="shared" si="81"/>
        <v>0</v>
      </c>
      <c r="H345" s="50">
        <f t="shared" si="73"/>
        <v>0</v>
      </c>
      <c r="I345" s="49">
        <f t="shared" si="74"/>
        <v>0</v>
      </c>
      <c r="J345" s="49"/>
      <c r="K345" s="49">
        <f t="shared" si="75"/>
        <v>0</v>
      </c>
      <c r="L345" s="51">
        <f t="shared" si="82"/>
        <v>0</v>
      </c>
      <c r="M345" s="52">
        <f t="shared" si="86"/>
        <v>0</v>
      </c>
      <c r="N345" s="53">
        <f t="shared" si="87"/>
        <v>0</v>
      </c>
      <c r="O345" s="55"/>
      <c r="P345" s="49">
        <f t="shared" si="83"/>
        <v>0</v>
      </c>
      <c r="Q345" s="49">
        <f t="shared" si="76"/>
        <v>0</v>
      </c>
      <c r="R345" s="50">
        <f t="shared" si="77"/>
        <v>0</v>
      </c>
      <c r="S345" s="49">
        <f t="shared" si="78"/>
        <v>0</v>
      </c>
      <c r="T345" s="49"/>
      <c r="U345" s="49">
        <f t="shared" si="88"/>
        <v>0</v>
      </c>
      <c r="V345" s="51">
        <f t="shared" si="90"/>
        <v>0</v>
      </c>
      <c r="W345" s="52">
        <f t="shared" si="84"/>
        <v>0</v>
      </c>
      <c r="X345" s="53">
        <f t="shared" si="89"/>
        <v>0</v>
      </c>
      <c r="Y345" s="55"/>
    </row>
    <row r="346" spans="1:25" ht="15" x14ac:dyDescent="0.25">
      <c r="A346" s="55"/>
      <c r="B346" s="48">
        <f t="shared" si="85"/>
        <v>49.083333333333329</v>
      </c>
      <c r="C346" s="39">
        <f t="shared" si="79"/>
        <v>27</v>
      </c>
      <c r="D346" s="39">
        <v>319</v>
      </c>
      <c r="E346" s="57"/>
      <c r="F346" s="49">
        <f t="shared" si="80"/>
        <v>0</v>
      </c>
      <c r="G346" s="49">
        <f t="shared" si="81"/>
        <v>0</v>
      </c>
      <c r="H346" s="50">
        <f t="shared" si="73"/>
        <v>0</v>
      </c>
      <c r="I346" s="49">
        <f t="shared" si="74"/>
        <v>0</v>
      </c>
      <c r="J346" s="49"/>
      <c r="K346" s="49">
        <f t="shared" si="75"/>
        <v>0</v>
      </c>
      <c r="L346" s="51">
        <f t="shared" si="82"/>
        <v>0</v>
      </c>
      <c r="M346" s="52">
        <f t="shared" si="86"/>
        <v>0</v>
      </c>
      <c r="N346" s="53">
        <f t="shared" si="87"/>
        <v>0</v>
      </c>
      <c r="O346" s="55"/>
      <c r="P346" s="49">
        <f t="shared" si="83"/>
        <v>0</v>
      </c>
      <c r="Q346" s="49">
        <f t="shared" si="76"/>
        <v>0</v>
      </c>
      <c r="R346" s="50">
        <f t="shared" si="77"/>
        <v>0</v>
      </c>
      <c r="S346" s="49">
        <f t="shared" si="78"/>
        <v>0</v>
      </c>
      <c r="T346" s="49"/>
      <c r="U346" s="49">
        <f t="shared" si="88"/>
        <v>0</v>
      </c>
      <c r="V346" s="51">
        <f t="shared" si="90"/>
        <v>0</v>
      </c>
      <c r="W346" s="52">
        <f t="shared" si="84"/>
        <v>0</v>
      </c>
      <c r="X346" s="53">
        <f t="shared" si="89"/>
        <v>0</v>
      </c>
      <c r="Y346" s="55"/>
    </row>
    <row r="347" spans="1:25" ht="15" x14ac:dyDescent="0.25">
      <c r="A347" s="55"/>
      <c r="B347" s="48">
        <f t="shared" si="85"/>
        <v>49.083333333333329</v>
      </c>
      <c r="C347" s="39">
        <f t="shared" si="79"/>
        <v>27</v>
      </c>
      <c r="D347" s="39">
        <v>320</v>
      </c>
      <c r="E347" s="57"/>
      <c r="F347" s="49">
        <f t="shared" si="80"/>
        <v>0</v>
      </c>
      <c r="G347" s="49">
        <f t="shared" si="81"/>
        <v>0</v>
      </c>
      <c r="H347" s="50">
        <f t="shared" si="73"/>
        <v>0</v>
      </c>
      <c r="I347" s="49">
        <f t="shared" si="74"/>
        <v>0</v>
      </c>
      <c r="J347" s="49"/>
      <c r="K347" s="49">
        <f t="shared" si="75"/>
        <v>0</v>
      </c>
      <c r="L347" s="51">
        <f t="shared" si="82"/>
        <v>0</v>
      </c>
      <c r="M347" s="52">
        <f t="shared" si="86"/>
        <v>0</v>
      </c>
      <c r="N347" s="53">
        <f t="shared" si="87"/>
        <v>0</v>
      </c>
      <c r="O347" s="55"/>
      <c r="P347" s="49">
        <f t="shared" si="83"/>
        <v>0</v>
      </c>
      <c r="Q347" s="49">
        <f t="shared" si="76"/>
        <v>0</v>
      </c>
      <c r="R347" s="50">
        <f t="shared" si="77"/>
        <v>0</v>
      </c>
      <c r="S347" s="49">
        <f t="shared" si="78"/>
        <v>0</v>
      </c>
      <c r="T347" s="49"/>
      <c r="U347" s="49">
        <f t="shared" si="88"/>
        <v>0</v>
      </c>
      <c r="V347" s="51">
        <f t="shared" si="90"/>
        <v>0</v>
      </c>
      <c r="W347" s="52">
        <f t="shared" si="84"/>
        <v>0</v>
      </c>
      <c r="X347" s="53">
        <f t="shared" si="89"/>
        <v>0</v>
      </c>
      <c r="Y347" s="55"/>
    </row>
    <row r="348" spans="1:25" ht="15" x14ac:dyDescent="0.25">
      <c r="A348" s="55"/>
      <c r="B348" s="48">
        <f t="shared" si="85"/>
        <v>49.083333333333329</v>
      </c>
      <c r="C348" s="39">
        <f t="shared" si="79"/>
        <v>27</v>
      </c>
      <c r="D348" s="39">
        <v>321</v>
      </c>
      <c r="E348" s="57"/>
      <c r="F348" s="49">
        <f t="shared" si="80"/>
        <v>0</v>
      </c>
      <c r="G348" s="49">
        <f t="shared" si="81"/>
        <v>0</v>
      </c>
      <c r="H348" s="50">
        <f t="shared" ref="H348:H387" si="91">ROUND($L$23/12*F348,2)</f>
        <v>0</v>
      </c>
      <c r="I348" s="49">
        <f t="shared" ref="I348:I387" si="92">IF(F348+H348&lt;$L$24,F348,G348-H348)</f>
        <v>0</v>
      </c>
      <c r="J348" s="49"/>
      <c r="K348" s="49">
        <f t="shared" ref="K348:K387" si="93">F348-I348-J348</f>
        <v>0</v>
      </c>
      <c r="L348" s="51">
        <f t="shared" si="82"/>
        <v>0</v>
      </c>
      <c r="M348" s="52">
        <f t="shared" si="86"/>
        <v>0</v>
      </c>
      <c r="N348" s="53">
        <f t="shared" si="87"/>
        <v>0</v>
      </c>
      <c r="O348" s="55"/>
      <c r="P348" s="49">
        <f t="shared" si="83"/>
        <v>0</v>
      </c>
      <c r="Q348" s="49">
        <f t="shared" ref="Q348:Q376" si="94">IF(P348=0,R348+S348,IF($V$25&gt;=D348,0,ROUND($V$24,2)))</f>
        <v>0</v>
      </c>
      <c r="R348" s="50">
        <f t="shared" ref="R348:R376" si="95">ROUND($V$23/12*P348,2)</f>
        <v>0</v>
      </c>
      <c r="S348" s="49">
        <f t="shared" ref="S348:S376" si="96">IF(P348+R348&lt;$V$24,P348,Q348-R348)</f>
        <v>0</v>
      </c>
      <c r="T348" s="49"/>
      <c r="U348" s="49">
        <f t="shared" si="88"/>
        <v>0</v>
      </c>
      <c r="V348" s="51">
        <f t="shared" si="90"/>
        <v>0</v>
      </c>
      <c r="W348" s="52">
        <f t="shared" si="84"/>
        <v>0</v>
      </c>
      <c r="X348" s="53">
        <f t="shared" si="89"/>
        <v>0</v>
      </c>
      <c r="Y348" s="55"/>
    </row>
    <row r="349" spans="1:25" ht="15" x14ac:dyDescent="0.25">
      <c r="A349" s="55"/>
      <c r="B349" s="48">
        <f t="shared" si="85"/>
        <v>49.083333333333329</v>
      </c>
      <c r="C349" s="39">
        <f t="shared" ref="C349:C387" si="97">ROUNDUP(D349/12,0)</f>
        <v>27</v>
      </c>
      <c r="D349" s="39">
        <v>322</v>
      </c>
      <c r="E349" s="57"/>
      <c r="F349" s="49">
        <f t="shared" ref="F349:F387" si="98">IF(F348+H348&lt;$L$24,0,K348)</f>
        <v>0</v>
      </c>
      <c r="G349" s="49">
        <f t="shared" ref="G349:G387" si="99">IF(F349+H349&lt;$L$24,H349+I349,IF($L$25&gt;=D349,0,ROUND($L$24,2)))</f>
        <v>0</v>
      </c>
      <c r="H349" s="50">
        <f t="shared" si="91"/>
        <v>0</v>
      </c>
      <c r="I349" s="49">
        <f t="shared" si="92"/>
        <v>0</v>
      </c>
      <c r="J349" s="49"/>
      <c r="K349" s="49">
        <f t="shared" si="93"/>
        <v>0</v>
      </c>
      <c r="L349" s="51">
        <f t="shared" ref="L349:L387" si="100">IF(F349=0,0,H349+L348)</f>
        <v>0</v>
      </c>
      <c r="M349" s="52">
        <f t="shared" si="86"/>
        <v>0</v>
      </c>
      <c r="N349" s="53">
        <f t="shared" si="87"/>
        <v>0</v>
      </c>
      <c r="O349" s="55"/>
      <c r="P349" s="49">
        <f t="shared" ref="P349:P376" si="101">IF(P348+R348&lt;$V$24,0,U348)</f>
        <v>0</v>
      </c>
      <c r="Q349" s="49">
        <f t="shared" si="94"/>
        <v>0</v>
      </c>
      <c r="R349" s="50">
        <f t="shared" si="95"/>
        <v>0</v>
      </c>
      <c r="S349" s="49">
        <f t="shared" si="96"/>
        <v>0</v>
      </c>
      <c r="T349" s="49"/>
      <c r="U349" s="49">
        <f t="shared" si="88"/>
        <v>0</v>
      </c>
      <c r="V349" s="51">
        <f t="shared" si="90"/>
        <v>0</v>
      </c>
      <c r="W349" s="52">
        <f t="shared" ref="W349:W376" si="102">IF(P349=0,0,S349+W348+T349)</f>
        <v>0</v>
      </c>
      <c r="X349" s="53">
        <f t="shared" si="89"/>
        <v>0</v>
      </c>
      <c r="Y349" s="55"/>
    </row>
    <row r="350" spans="1:25" ht="15" x14ac:dyDescent="0.25">
      <c r="A350" s="55"/>
      <c r="B350" s="48">
        <f t="shared" ref="B350:B387" si="103">$B$28+C350-1</f>
        <v>49.083333333333329</v>
      </c>
      <c r="C350" s="39">
        <f t="shared" si="97"/>
        <v>27</v>
      </c>
      <c r="D350" s="39">
        <v>323</v>
      </c>
      <c r="E350" s="57"/>
      <c r="F350" s="49">
        <f t="shared" si="98"/>
        <v>0</v>
      </c>
      <c r="G350" s="49">
        <f t="shared" si="99"/>
        <v>0</v>
      </c>
      <c r="H350" s="50">
        <f t="shared" si="91"/>
        <v>0</v>
      </c>
      <c r="I350" s="49">
        <f t="shared" si="92"/>
        <v>0</v>
      </c>
      <c r="J350" s="49"/>
      <c r="K350" s="49">
        <f t="shared" si="93"/>
        <v>0</v>
      </c>
      <c r="L350" s="51">
        <f t="shared" si="100"/>
        <v>0</v>
      </c>
      <c r="M350" s="52">
        <f t="shared" ref="M350:M387" si="104">IF(F350=0,0,I350+M349+J350)</f>
        <v>0</v>
      </c>
      <c r="N350" s="53">
        <f t="shared" ref="N350:N387" si="105">L350+M350</f>
        <v>0</v>
      </c>
      <c r="O350" s="55"/>
      <c r="P350" s="49">
        <f t="shared" si="101"/>
        <v>0</v>
      </c>
      <c r="Q350" s="49">
        <f t="shared" si="94"/>
        <v>0</v>
      </c>
      <c r="R350" s="50">
        <f t="shared" si="95"/>
        <v>0</v>
      </c>
      <c r="S350" s="49">
        <f t="shared" si="96"/>
        <v>0</v>
      </c>
      <c r="T350" s="49"/>
      <c r="U350" s="49">
        <f t="shared" ref="U350:U376" si="106">P350-S350-T350</f>
        <v>0</v>
      </c>
      <c r="V350" s="51">
        <f t="shared" si="90"/>
        <v>0</v>
      </c>
      <c r="W350" s="52">
        <f t="shared" si="102"/>
        <v>0</v>
      </c>
      <c r="X350" s="53">
        <f t="shared" ref="X350:X376" si="107">V350+W350</f>
        <v>0</v>
      </c>
      <c r="Y350" s="55"/>
    </row>
    <row r="351" spans="1:25" ht="15" x14ac:dyDescent="0.25">
      <c r="A351" s="55"/>
      <c r="B351" s="48">
        <f t="shared" si="103"/>
        <v>49.083333333333329</v>
      </c>
      <c r="C351" s="39">
        <f t="shared" si="97"/>
        <v>27</v>
      </c>
      <c r="D351" s="39">
        <v>324</v>
      </c>
      <c r="E351" s="57"/>
      <c r="F351" s="49">
        <f t="shared" si="98"/>
        <v>0</v>
      </c>
      <c r="G351" s="49">
        <f t="shared" si="99"/>
        <v>0</v>
      </c>
      <c r="H351" s="50">
        <f t="shared" si="91"/>
        <v>0</v>
      </c>
      <c r="I351" s="49">
        <f t="shared" si="92"/>
        <v>0</v>
      </c>
      <c r="J351" s="49"/>
      <c r="K351" s="49">
        <f t="shared" si="93"/>
        <v>0</v>
      </c>
      <c r="L351" s="51">
        <f t="shared" si="100"/>
        <v>0</v>
      </c>
      <c r="M351" s="52">
        <f t="shared" si="104"/>
        <v>0</v>
      </c>
      <c r="N351" s="53">
        <f t="shared" si="105"/>
        <v>0</v>
      </c>
      <c r="O351" s="55"/>
      <c r="P351" s="49">
        <f t="shared" si="101"/>
        <v>0</v>
      </c>
      <c r="Q351" s="49">
        <f t="shared" si="94"/>
        <v>0</v>
      </c>
      <c r="R351" s="50">
        <f t="shared" si="95"/>
        <v>0</v>
      </c>
      <c r="S351" s="49">
        <f t="shared" si="96"/>
        <v>0</v>
      </c>
      <c r="T351" s="49"/>
      <c r="U351" s="49">
        <f t="shared" si="106"/>
        <v>0</v>
      </c>
      <c r="V351" s="51">
        <f t="shared" si="90"/>
        <v>0</v>
      </c>
      <c r="W351" s="52">
        <f t="shared" si="102"/>
        <v>0</v>
      </c>
      <c r="X351" s="53">
        <f t="shared" si="107"/>
        <v>0</v>
      </c>
      <c r="Y351" s="55"/>
    </row>
    <row r="352" spans="1:25" ht="15" x14ac:dyDescent="0.25">
      <c r="A352" s="55"/>
      <c r="B352" s="48">
        <f t="shared" si="103"/>
        <v>50.083333333333329</v>
      </c>
      <c r="C352" s="39">
        <f t="shared" si="97"/>
        <v>28</v>
      </c>
      <c r="D352" s="39">
        <v>325</v>
      </c>
      <c r="E352" s="57"/>
      <c r="F352" s="49">
        <f t="shared" si="98"/>
        <v>0</v>
      </c>
      <c r="G352" s="49">
        <f t="shared" si="99"/>
        <v>0</v>
      </c>
      <c r="H352" s="50">
        <f t="shared" si="91"/>
        <v>0</v>
      </c>
      <c r="I352" s="49">
        <f t="shared" si="92"/>
        <v>0</v>
      </c>
      <c r="J352" s="49"/>
      <c r="K352" s="49">
        <f t="shared" si="93"/>
        <v>0</v>
      </c>
      <c r="L352" s="51">
        <f t="shared" si="100"/>
        <v>0</v>
      </c>
      <c r="M352" s="52">
        <f t="shared" si="104"/>
        <v>0</v>
      </c>
      <c r="N352" s="53">
        <f t="shared" si="105"/>
        <v>0</v>
      </c>
      <c r="O352" s="55"/>
      <c r="P352" s="49">
        <f t="shared" si="101"/>
        <v>0</v>
      </c>
      <c r="Q352" s="49">
        <f t="shared" si="94"/>
        <v>0</v>
      </c>
      <c r="R352" s="50">
        <f t="shared" si="95"/>
        <v>0</v>
      </c>
      <c r="S352" s="49">
        <f t="shared" si="96"/>
        <v>0</v>
      </c>
      <c r="T352" s="49"/>
      <c r="U352" s="49">
        <f t="shared" si="106"/>
        <v>0</v>
      </c>
      <c r="V352" s="51">
        <f t="shared" ref="V352:V376" si="108">IF(P352=0,0,R352+V351)</f>
        <v>0</v>
      </c>
      <c r="W352" s="52">
        <f t="shared" si="102"/>
        <v>0</v>
      </c>
      <c r="X352" s="53">
        <f t="shared" si="107"/>
        <v>0</v>
      </c>
      <c r="Y352" s="55"/>
    </row>
    <row r="353" spans="1:25" ht="15" x14ac:dyDescent="0.25">
      <c r="A353" s="55"/>
      <c r="B353" s="48">
        <f t="shared" si="103"/>
        <v>50.083333333333329</v>
      </c>
      <c r="C353" s="39">
        <f t="shared" si="97"/>
        <v>28</v>
      </c>
      <c r="D353" s="39">
        <v>326</v>
      </c>
      <c r="E353" s="57"/>
      <c r="F353" s="49">
        <f t="shared" si="98"/>
        <v>0</v>
      </c>
      <c r="G353" s="49">
        <f t="shared" si="99"/>
        <v>0</v>
      </c>
      <c r="H353" s="50">
        <f t="shared" si="91"/>
        <v>0</v>
      </c>
      <c r="I353" s="49">
        <f t="shared" si="92"/>
        <v>0</v>
      </c>
      <c r="J353" s="49"/>
      <c r="K353" s="49">
        <f t="shared" si="93"/>
        <v>0</v>
      </c>
      <c r="L353" s="51">
        <f t="shared" si="100"/>
        <v>0</v>
      </c>
      <c r="M353" s="52">
        <f t="shared" si="104"/>
        <v>0</v>
      </c>
      <c r="N353" s="53">
        <f t="shared" si="105"/>
        <v>0</v>
      </c>
      <c r="O353" s="55"/>
      <c r="P353" s="49">
        <f t="shared" si="101"/>
        <v>0</v>
      </c>
      <c r="Q353" s="49">
        <f t="shared" si="94"/>
        <v>0</v>
      </c>
      <c r="R353" s="50">
        <f t="shared" si="95"/>
        <v>0</v>
      </c>
      <c r="S353" s="49">
        <f t="shared" si="96"/>
        <v>0</v>
      </c>
      <c r="T353" s="49"/>
      <c r="U353" s="49">
        <f t="shared" si="106"/>
        <v>0</v>
      </c>
      <c r="V353" s="51">
        <f t="shared" si="108"/>
        <v>0</v>
      </c>
      <c r="W353" s="52">
        <f t="shared" si="102"/>
        <v>0</v>
      </c>
      <c r="X353" s="53">
        <f t="shared" si="107"/>
        <v>0</v>
      </c>
      <c r="Y353" s="55"/>
    </row>
    <row r="354" spans="1:25" ht="15" x14ac:dyDescent="0.25">
      <c r="A354" s="55"/>
      <c r="B354" s="48">
        <f t="shared" si="103"/>
        <v>50.083333333333329</v>
      </c>
      <c r="C354" s="39">
        <f t="shared" si="97"/>
        <v>28</v>
      </c>
      <c r="D354" s="39">
        <v>327</v>
      </c>
      <c r="E354" s="57"/>
      <c r="F354" s="49">
        <f t="shared" si="98"/>
        <v>0</v>
      </c>
      <c r="G354" s="49">
        <f t="shared" si="99"/>
        <v>0</v>
      </c>
      <c r="H354" s="50">
        <f t="shared" si="91"/>
        <v>0</v>
      </c>
      <c r="I354" s="49">
        <f t="shared" si="92"/>
        <v>0</v>
      </c>
      <c r="J354" s="49"/>
      <c r="K354" s="49">
        <f t="shared" si="93"/>
        <v>0</v>
      </c>
      <c r="L354" s="51">
        <f t="shared" si="100"/>
        <v>0</v>
      </c>
      <c r="M354" s="52">
        <f t="shared" si="104"/>
        <v>0</v>
      </c>
      <c r="N354" s="53">
        <f t="shared" si="105"/>
        <v>0</v>
      </c>
      <c r="O354" s="55"/>
      <c r="P354" s="49">
        <f t="shared" si="101"/>
        <v>0</v>
      </c>
      <c r="Q354" s="49">
        <f t="shared" si="94"/>
        <v>0</v>
      </c>
      <c r="R354" s="50">
        <f t="shared" si="95"/>
        <v>0</v>
      </c>
      <c r="S354" s="49">
        <f t="shared" si="96"/>
        <v>0</v>
      </c>
      <c r="T354" s="49"/>
      <c r="U354" s="49">
        <f t="shared" si="106"/>
        <v>0</v>
      </c>
      <c r="V354" s="51">
        <f t="shared" si="108"/>
        <v>0</v>
      </c>
      <c r="W354" s="52">
        <f t="shared" si="102"/>
        <v>0</v>
      </c>
      <c r="X354" s="53">
        <f t="shared" si="107"/>
        <v>0</v>
      </c>
      <c r="Y354" s="55"/>
    </row>
    <row r="355" spans="1:25" ht="15" x14ac:dyDescent="0.25">
      <c r="A355" s="55"/>
      <c r="B355" s="48">
        <f t="shared" si="103"/>
        <v>50.083333333333329</v>
      </c>
      <c r="C355" s="39">
        <f t="shared" si="97"/>
        <v>28</v>
      </c>
      <c r="D355" s="39">
        <v>328</v>
      </c>
      <c r="E355" s="57"/>
      <c r="F355" s="49">
        <f t="shared" si="98"/>
        <v>0</v>
      </c>
      <c r="G355" s="49">
        <f t="shared" si="99"/>
        <v>0</v>
      </c>
      <c r="H355" s="50">
        <f t="shared" si="91"/>
        <v>0</v>
      </c>
      <c r="I355" s="49">
        <f t="shared" si="92"/>
        <v>0</v>
      </c>
      <c r="J355" s="49"/>
      <c r="K355" s="49">
        <f t="shared" si="93"/>
        <v>0</v>
      </c>
      <c r="L355" s="51">
        <f t="shared" si="100"/>
        <v>0</v>
      </c>
      <c r="M355" s="52">
        <f t="shared" si="104"/>
        <v>0</v>
      </c>
      <c r="N355" s="53">
        <f t="shared" si="105"/>
        <v>0</v>
      </c>
      <c r="O355" s="55"/>
      <c r="P355" s="49">
        <f t="shared" si="101"/>
        <v>0</v>
      </c>
      <c r="Q355" s="49">
        <f t="shared" si="94"/>
        <v>0</v>
      </c>
      <c r="R355" s="50">
        <f t="shared" si="95"/>
        <v>0</v>
      </c>
      <c r="S355" s="49">
        <f t="shared" si="96"/>
        <v>0</v>
      </c>
      <c r="T355" s="49"/>
      <c r="U355" s="49">
        <f t="shared" si="106"/>
        <v>0</v>
      </c>
      <c r="V355" s="51">
        <f t="shared" si="108"/>
        <v>0</v>
      </c>
      <c r="W355" s="52">
        <f t="shared" si="102"/>
        <v>0</v>
      </c>
      <c r="X355" s="53">
        <f t="shared" si="107"/>
        <v>0</v>
      </c>
      <c r="Y355" s="55"/>
    </row>
    <row r="356" spans="1:25" ht="15" x14ac:dyDescent="0.25">
      <c r="A356" s="55"/>
      <c r="B356" s="48">
        <f t="shared" si="103"/>
        <v>50.083333333333329</v>
      </c>
      <c r="C356" s="39">
        <f t="shared" si="97"/>
        <v>28</v>
      </c>
      <c r="D356" s="39">
        <v>329</v>
      </c>
      <c r="E356" s="57"/>
      <c r="F356" s="49">
        <f t="shared" si="98"/>
        <v>0</v>
      </c>
      <c r="G356" s="49">
        <f t="shared" si="99"/>
        <v>0</v>
      </c>
      <c r="H356" s="50">
        <f t="shared" si="91"/>
        <v>0</v>
      </c>
      <c r="I356" s="49">
        <f t="shared" si="92"/>
        <v>0</v>
      </c>
      <c r="J356" s="49"/>
      <c r="K356" s="49">
        <f t="shared" si="93"/>
        <v>0</v>
      </c>
      <c r="L356" s="51">
        <f t="shared" si="100"/>
        <v>0</v>
      </c>
      <c r="M356" s="52">
        <f t="shared" si="104"/>
        <v>0</v>
      </c>
      <c r="N356" s="53">
        <f t="shared" si="105"/>
        <v>0</v>
      </c>
      <c r="O356" s="55"/>
      <c r="P356" s="49">
        <f t="shared" si="101"/>
        <v>0</v>
      </c>
      <c r="Q356" s="49">
        <f t="shared" si="94"/>
        <v>0</v>
      </c>
      <c r="R356" s="50">
        <f t="shared" si="95"/>
        <v>0</v>
      </c>
      <c r="S356" s="49">
        <f t="shared" si="96"/>
        <v>0</v>
      </c>
      <c r="T356" s="49"/>
      <c r="U356" s="49">
        <f t="shared" si="106"/>
        <v>0</v>
      </c>
      <c r="V356" s="51">
        <f t="shared" si="108"/>
        <v>0</v>
      </c>
      <c r="W356" s="52">
        <f t="shared" si="102"/>
        <v>0</v>
      </c>
      <c r="X356" s="53">
        <f t="shared" si="107"/>
        <v>0</v>
      </c>
      <c r="Y356" s="55"/>
    </row>
    <row r="357" spans="1:25" ht="15" x14ac:dyDescent="0.25">
      <c r="A357" s="55"/>
      <c r="B357" s="48">
        <f t="shared" si="103"/>
        <v>50.083333333333329</v>
      </c>
      <c r="C357" s="39">
        <f t="shared" si="97"/>
        <v>28</v>
      </c>
      <c r="D357" s="39">
        <v>330</v>
      </c>
      <c r="E357" s="57"/>
      <c r="F357" s="49">
        <f t="shared" si="98"/>
        <v>0</v>
      </c>
      <c r="G357" s="49">
        <f t="shared" si="99"/>
        <v>0</v>
      </c>
      <c r="H357" s="50">
        <f t="shared" si="91"/>
        <v>0</v>
      </c>
      <c r="I357" s="49">
        <f t="shared" si="92"/>
        <v>0</v>
      </c>
      <c r="J357" s="49"/>
      <c r="K357" s="49">
        <f t="shared" si="93"/>
        <v>0</v>
      </c>
      <c r="L357" s="51">
        <f t="shared" si="100"/>
        <v>0</v>
      </c>
      <c r="M357" s="52">
        <f t="shared" si="104"/>
        <v>0</v>
      </c>
      <c r="N357" s="53">
        <f t="shared" si="105"/>
        <v>0</v>
      </c>
      <c r="O357" s="55"/>
      <c r="P357" s="49">
        <f t="shared" si="101"/>
        <v>0</v>
      </c>
      <c r="Q357" s="49">
        <f t="shared" si="94"/>
        <v>0</v>
      </c>
      <c r="R357" s="50">
        <f t="shared" si="95"/>
        <v>0</v>
      </c>
      <c r="S357" s="49">
        <f t="shared" si="96"/>
        <v>0</v>
      </c>
      <c r="T357" s="49"/>
      <c r="U357" s="49">
        <f t="shared" si="106"/>
        <v>0</v>
      </c>
      <c r="V357" s="51">
        <f t="shared" si="108"/>
        <v>0</v>
      </c>
      <c r="W357" s="52">
        <f t="shared" si="102"/>
        <v>0</v>
      </c>
      <c r="X357" s="53">
        <f t="shared" si="107"/>
        <v>0</v>
      </c>
      <c r="Y357" s="55"/>
    </row>
    <row r="358" spans="1:25" ht="15" x14ac:dyDescent="0.25">
      <c r="A358" s="55"/>
      <c r="B358" s="48">
        <f t="shared" si="103"/>
        <v>50.083333333333329</v>
      </c>
      <c r="C358" s="39">
        <f t="shared" si="97"/>
        <v>28</v>
      </c>
      <c r="D358" s="39">
        <v>331</v>
      </c>
      <c r="E358" s="57"/>
      <c r="F358" s="49">
        <f t="shared" si="98"/>
        <v>0</v>
      </c>
      <c r="G358" s="49">
        <f t="shared" si="99"/>
        <v>0</v>
      </c>
      <c r="H358" s="50">
        <f t="shared" si="91"/>
        <v>0</v>
      </c>
      <c r="I358" s="49">
        <f t="shared" si="92"/>
        <v>0</v>
      </c>
      <c r="J358" s="49"/>
      <c r="K358" s="49">
        <f t="shared" si="93"/>
        <v>0</v>
      </c>
      <c r="L358" s="51">
        <f t="shared" si="100"/>
        <v>0</v>
      </c>
      <c r="M358" s="52">
        <f t="shared" si="104"/>
        <v>0</v>
      </c>
      <c r="N358" s="53">
        <f t="shared" si="105"/>
        <v>0</v>
      </c>
      <c r="O358" s="55"/>
      <c r="P358" s="49">
        <f t="shared" si="101"/>
        <v>0</v>
      </c>
      <c r="Q358" s="49">
        <f t="shared" si="94"/>
        <v>0</v>
      </c>
      <c r="R358" s="50">
        <f t="shared" si="95"/>
        <v>0</v>
      </c>
      <c r="S358" s="49">
        <f t="shared" si="96"/>
        <v>0</v>
      </c>
      <c r="T358" s="49"/>
      <c r="U358" s="49">
        <f t="shared" si="106"/>
        <v>0</v>
      </c>
      <c r="V358" s="51">
        <f t="shared" si="108"/>
        <v>0</v>
      </c>
      <c r="W358" s="52">
        <f t="shared" si="102"/>
        <v>0</v>
      </c>
      <c r="X358" s="53">
        <f t="shared" si="107"/>
        <v>0</v>
      </c>
      <c r="Y358" s="55"/>
    </row>
    <row r="359" spans="1:25" ht="15" x14ac:dyDescent="0.25">
      <c r="A359" s="55"/>
      <c r="B359" s="48">
        <f t="shared" si="103"/>
        <v>50.083333333333329</v>
      </c>
      <c r="C359" s="39">
        <f t="shared" si="97"/>
        <v>28</v>
      </c>
      <c r="D359" s="39">
        <v>332</v>
      </c>
      <c r="E359" s="57"/>
      <c r="F359" s="49">
        <f t="shared" si="98"/>
        <v>0</v>
      </c>
      <c r="G359" s="49">
        <f t="shared" si="99"/>
        <v>0</v>
      </c>
      <c r="H359" s="50">
        <f t="shared" si="91"/>
        <v>0</v>
      </c>
      <c r="I359" s="49">
        <f t="shared" si="92"/>
        <v>0</v>
      </c>
      <c r="J359" s="49"/>
      <c r="K359" s="49">
        <f t="shared" si="93"/>
        <v>0</v>
      </c>
      <c r="L359" s="51">
        <f t="shared" si="100"/>
        <v>0</v>
      </c>
      <c r="M359" s="52">
        <f t="shared" si="104"/>
        <v>0</v>
      </c>
      <c r="N359" s="53">
        <f t="shared" si="105"/>
        <v>0</v>
      </c>
      <c r="O359" s="55"/>
      <c r="P359" s="49">
        <f t="shared" si="101"/>
        <v>0</v>
      </c>
      <c r="Q359" s="49">
        <f t="shared" si="94"/>
        <v>0</v>
      </c>
      <c r="R359" s="50">
        <f t="shared" si="95"/>
        <v>0</v>
      </c>
      <c r="S359" s="49">
        <f t="shared" si="96"/>
        <v>0</v>
      </c>
      <c r="T359" s="49"/>
      <c r="U359" s="49">
        <f t="shared" si="106"/>
        <v>0</v>
      </c>
      <c r="V359" s="51">
        <f t="shared" si="108"/>
        <v>0</v>
      </c>
      <c r="W359" s="52">
        <f t="shared" si="102"/>
        <v>0</v>
      </c>
      <c r="X359" s="53">
        <f t="shared" si="107"/>
        <v>0</v>
      </c>
      <c r="Y359" s="55"/>
    </row>
    <row r="360" spans="1:25" ht="15" x14ac:dyDescent="0.25">
      <c r="A360" s="55"/>
      <c r="B360" s="48">
        <f t="shared" si="103"/>
        <v>50.083333333333329</v>
      </c>
      <c r="C360" s="39">
        <f t="shared" si="97"/>
        <v>28</v>
      </c>
      <c r="D360" s="39">
        <v>333</v>
      </c>
      <c r="E360" s="57"/>
      <c r="F360" s="49">
        <f t="shared" si="98"/>
        <v>0</v>
      </c>
      <c r="G360" s="49">
        <f t="shared" si="99"/>
        <v>0</v>
      </c>
      <c r="H360" s="50">
        <f t="shared" si="91"/>
        <v>0</v>
      </c>
      <c r="I360" s="49">
        <f t="shared" si="92"/>
        <v>0</v>
      </c>
      <c r="J360" s="49"/>
      <c r="K360" s="49">
        <f t="shared" si="93"/>
        <v>0</v>
      </c>
      <c r="L360" s="51">
        <f t="shared" si="100"/>
        <v>0</v>
      </c>
      <c r="M360" s="52">
        <f t="shared" si="104"/>
        <v>0</v>
      </c>
      <c r="N360" s="53">
        <f t="shared" si="105"/>
        <v>0</v>
      </c>
      <c r="O360" s="55"/>
      <c r="P360" s="49">
        <f t="shared" si="101"/>
        <v>0</v>
      </c>
      <c r="Q360" s="49">
        <f t="shared" si="94"/>
        <v>0</v>
      </c>
      <c r="R360" s="50">
        <f t="shared" si="95"/>
        <v>0</v>
      </c>
      <c r="S360" s="49">
        <f t="shared" si="96"/>
        <v>0</v>
      </c>
      <c r="T360" s="49"/>
      <c r="U360" s="49">
        <f t="shared" si="106"/>
        <v>0</v>
      </c>
      <c r="V360" s="51">
        <f t="shared" si="108"/>
        <v>0</v>
      </c>
      <c r="W360" s="52">
        <f t="shared" si="102"/>
        <v>0</v>
      </c>
      <c r="X360" s="53">
        <f t="shared" si="107"/>
        <v>0</v>
      </c>
      <c r="Y360" s="55"/>
    </row>
    <row r="361" spans="1:25" ht="15" x14ac:dyDescent="0.25">
      <c r="A361" s="55"/>
      <c r="B361" s="48">
        <f t="shared" si="103"/>
        <v>50.083333333333329</v>
      </c>
      <c r="C361" s="39">
        <f t="shared" si="97"/>
        <v>28</v>
      </c>
      <c r="D361" s="39">
        <v>334</v>
      </c>
      <c r="E361" s="57"/>
      <c r="F361" s="49">
        <f t="shared" si="98"/>
        <v>0</v>
      </c>
      <c r="G361" s="49">
        <f t="shared" si="99"/>
        <v>0</v>
      </c>
      <c r="H361" s="50">
        <f t="shared" si="91"/>
        <v>0</v>
      </c>
      <c r="I361" s="49">
        <f t="shared" si="92"/>
        <v>0</v>
      </c>
      <c r="J361" s="49"/>
      <c r="K361" s="49">
        <f t="shared" si="93"/>
        <v>0</v>
      </c>
      <c r="L361" s="51">
        <f t="shared" si="100"/>
        <v>0</v>
      </c>
      <c r="M361" s="52">
        <f t="shared" si="104"/>
        <v>0</v>
      </c>
      <c r="N361" s="53">
        <f t="shared" si="105"/>
        <v>0</v>
      </c>
      <c r="O361" s="55"/>
      <c r="P361" s="49">
        <f t="shared" si="101"/>
        <v>0</v>
      </c>
      <c r="Q361" s="49">
        <f t="shared" si="94"/>
        <v>0</v>
      </c>
      <c r="R361" s="50">
        <f t="shared" si="95"/>
        <v>0</v>
      </c>
      <c r="S361" s="49">
        <f t="shared" si="96"/>
        <v>0</v>
      </c>
      <c r="T361" s="49"/>
      <c r="U361" s="49">
        <f t="shared" si="106"/>
        <v>0</v>
      </c>
      <c r="V361" s="51">
        <f t="shared" si="108"/>
        <v>0</v>
      </c>
      <c r="W361" s="52">
        <f t="shared" si="102"/>
        <v>0</v>
      </c>
      <c r="X361" s="53">
        <f t="shared" si="107"/>
        <v>0</v>
      </c>
      <c r="Y361" s="55"/>
    </row>
    <row r="362" spans="1:25" ht="15" x14ac:dyDescent="0.25">
      <c r="A362" s="55"/>
      <c r="B362" s="48">
        <f t="shared" si="103"/>
        <v>50.083333333333329</v>
      </c>
      <c r="C362" s="39">
        <f t="shared" si="97"/>
        <v>28</v>
      </c>
      <c r="D362" s="39">
        <v>335</v>
      </c>
      <c r="E362" s="57"/>
      <c r="F362" s="49">
        <f t="shared" si="98"/>
        <v>0</v>
      </c>
      <c r="G362" s="49">
        <f t="shared" si="99"/>
        <v>0</v>
      </c>
      <c r="H362" s="50">
        <f t="shared" si="91"/>
        <v>0</v>
      </c>
      <c r="I362" s="49">
        <f t="shared" si="92"/>
        <v>0</v>
      </c>
      <c r="J362" s="49"/>
      <c r="K362" s="49">
        <f t="shared" si="93"/>
        <v>0</v>
      </c>
      <c r="L362" s="51">
        <f t="shared" si="100"/>
        <v>0</v>
      </c>
      <c r="M362" s="52">
        <f t="shared" si="104"/>
        <v>0</v>
      </c>
      <c r="N362" s="53">
        <f t="shared" si="105"/>
        <v>0</v>
      </c>
      <c r="O362" s="55"/>
      <c r="P362" s="49">
        <f t="shared" si="101"/>
        <v>0</v>
      </c>
      <c r="Q362" s="49">
        <f t="shared" si="94"/>
        <v>0</v>
      </c>
      <c r="R362" s="50">
        <f t="shared" si="95"/>
        <v>0</v>
      </c>
      <c r="S362" s="49">
        <f t="shared" si="96"/>
        <v>0</v>
      </c>
      <c r="T362" s="49"/>
      <c r="U362" s="49">
        <f t="shared" si="106"/>
        <v>0</v>
      </c>
      <c r="V362" s="51">
        <f t="shared" si="108"/>
        <v>0</v>
      </c>
      <c r="W362" s="52">
        <f t="shared" si="102"/>
        <v>0</v>
      </c>
      <c r="X362" s="53">
        <f t="shared" si="107"/>
        <v>0</v>
      </c>
      <c r="Y362" s="55"/>
    </row>
    <row r="363" spans="1:25" ht="15" x14ac:dyDescent="0.25">
      <c r="A363" s="55"/>
      <c r="B363" s="48">
        <f t="shared" si="103"/>
        <v>50.083333333333329</v>
      </c>
      <c r="C363" s="39">
        <f t="shared" si="97"/>
        <v>28</v>
      </c>
      <c r="D363" s="39">
        <v>336</v>
      </c>
      <c r="E363" s="57"/>
      <c r="F363" s="49">
        <f t="shared" si="98"/>
        <v>0</v>
      </c>
      <c r="G363" s="49">
        <f t="shared" si="99"/>
        <v>0</v>
      </c>
      <c r="H363" s="50">
        <f t="shared" si="91"/>
        <v>0</v>
      </c>
      <c r="I363" s="49">
        <f t="shared" si="92"/>
        <v>0</v>
      </c>
      <c r="J363" s="49"/>
      <c r="K363" s="49">
        <f t="shared" si="93"/>
        <v>0</v>
      </c>
      <c r="L363" s="51">
        <f t="shared" si="100"/>
        <v>0</v>
      </c>
      <c r="M363" s="52">
        <f t="shared" si="104"/>
        <v>0</v>
      </c>
      <c r="N363" s="53">
        <f t="shared" si="105"/>
        <v>0</v>
      </c>
      <c r="O363" s="55"/>
      <c r="P363" s="49">
        <f t="shared" si="101"/>
        <v>0</v>
      </c>
      <c r="Q363" s="49">
        <f t="shared" si="94"/>
        <v>0</v>
      </c>
      <c r="R363" s="50">
        <f t="shared" si="95"/>
        <v>0</v>
      </c>
      <c r="S363" s="49">
        <f t="shared" si="96"/>
        <v>0</v>
      </c>
      <c r="T363" s="49"/>
      <c r="U363" s="49">
        <f t="shared" si="106"/>
        <v>0</v>
      </c>
      <c r="V363" s="51">
        <f t="shared" si="108"/>
        <v>0</v>
      </c>
      <c r="W363" s="52">
        <f t="shared" si="102"/>
        <v>0</v>
      </c>
      <c r="X363" s="53">
        <f t="shared" si="107"/>
        <v>0</v>
      </c>
      <c r="Y363" s="55"/>
    </row>
    <row r="364" spans="1:25" ht="15" x14ac:dyDescent="0.25">
      <c r="A364" s="55"/>
      <c r="B364" s="48">
        <f t="shared" si="103"/>
        <v>51.083333333333329</v>
      </c>
      <c r="C364" s="39">
        <f t="shared" si="97"/>
        <v>29</v>
      </c>
      <c r="D364" s="39">
        <v>337</v>
      </c>
      <c r="E364" s="57"/>
      <c r="F364" s="49">
        <f t="shared" si="98"/>
        <v>0</v>
      </c>
      <c r="G364" s="49">
        <f t="shared" si="99"/>
        <v>0</v>
      </c>
      <c r="H364" s="50">
        <f t="shared" si="91"/>
        <v>0</v>
      </c>
      <c r="I364" s="49">
        <f t="shared" si="92"/>
        <v>0</v>
      </c>
      <c r="J364" s="49"/>
      <c r="K364" s="49">
        <f t="shared" si="93"/>
        <v>0</v>
      </c>
      <c r="L364" s="51">
        <f t="shared" si="100"/>
        <v>0</v>
      </c>
      <c r="M364" s="52">
        <f t="shared" si="104"/>
        <v>0</v>
      </c>
      <c r="N364" s="53">
        <f t="shared" si="105"/>
        <v>0</v>
      </c>
      <c r="O364" s="55"/>
      <c r="P364" s="49">
        <f t="shared" si="101"/>
        <v>0</v>
      </c>
      <c r="Q364" s="49">
        <f t="shared" si="94"/>
        <v>0</v>
      </c>
      <c r="R364" s="50">
        <f t="shared" si="95"/>
        <v>0</v>
      </c>
      <c r="S364" s="49">
        <f t="shared" si="96"/>
        <v>0</v>
      </c>
      <c r="T364" s="49"/>
      <c r="U364" s="49">
        <f t="shared" si="106"/>
        <v>0</v>
      </c>
      <c r="V364" s="51">
        <f t="shared" si="108"/>
        <v>0</v>
      </c>
      <c r="W364" s="52">
        <f t="shared" si="102"/>
        <v>0</v>
      </c>
      <c r="X364" s="53">
        <f t="shared" si="107"/>
        <v>0</v>
      </c>
      <c r="Y364" s="55"/>
    </row>
    <row r="365" spans="1:25" ht="15" x14ac:dyDescent="0.25">
      <c r="A365" s="55"/>
      <c r="B365" s="48">
        <f t="shared" si="103"/>
        <v>51.083333333333329</v>
      </c>
      <c r="C365" s="39">
        <f t="shared" si="97"/>
        <v>29</v>
      </c>
      <c r="D365" s="39">
        <v>338</v>
      </c>
      <c r="E365" s="57"/>
      <c r="F365" s="49">
        <f t="shared" si="98"/>
        <v>0</v>
      </c>
      <c r="G365" s="49">
        <f t="shared" si="99"/>
        <v>0</v>
      </c>
      <c r="H365" s="50">
        <f t="shared" si="91"/>
        <v>0</v>
      </c>
      <c r="I365" s="49">
        <f t="shared" si="92"/>
        <v>0</v>
      </c>
      <c r="J365" s="49"/>
      <c r="K365" s="49">
        <f t="shared" si="93"/>
        <v>0</v>
      </c>
      <c r="L365" s="51">
        <f t="shared" si="100"/>
        <v>0</v>
      </c>
      <c r="M365" s="52">
        <f t="shared" si="104"/>
        <v>0</v>
      </c>
      <c r="N365" s="53">
        <f t="shared" si="105"/>
        <v>0</v>
      </c>
      <c r="O365" s="55"/>
      <c r="P365" s="49">
        <f t="shared" si="101"/>
        <v>0</v>
      </c>
      <c r="Q365" s="49">
        <f t="shared" si="94"/>
        <v>0</v>
      </c>
      <c r="R365" s="50">
        <f t="shared" si="95"/>
        <v>0</v>
      </c>
      <c r="S365" s="49">
        <f t="shared" si="96"/>
        <v>0</v>
      </c>
      <c r="T365" s="49"/>
      <c r="U365" s="49">
        <f t="shared" si="106"/>
        <v>0</v>
      </c>
      <c r="V365" s="51">
        <f t="shared" si="108"/>
        <v>0</v>
      </c>
      <c r="W365" s="52">
        <f t="shared" si="102"/>
        <v>0</v>
      </c>
      <c r="X365" s="53">
        <f t="shared" si="107"/>
        <v>0</v>
      </c>
      <c r="Y365" s="55"/>
    </row>
    <row r="366" spans="1:25" ht="15" x14ac:dyDescent="0.25">
      <c r="A366" s="55"/>
      <c r="B366" s="48">
        <f t="shared" si="103"/>
        <v>51.083333333333329</v>
      </c>
      <c r="C366" s="39">
        <f t="shared" si="97"/>
        <v>29</v>
      </c>
      <c r="D366" s="39">
        <v>339</v>
      </c>
      <c r="E366" s="57"/>
      <c r="F366" s="49">
        <f t="shared" si="98"/>
        <v>0</v>
      </c>
      <c r="G366" s="49">
        <f t="shared" si="99"/>
        <v>0</v>
      </c>
      <c r="H366" s="50">
        <f t="shared" si="91"/>
        <v>0</v>
      </c>
      <c r="I366" s="49">
        <f t="shared" si="92"/>
        <v>0</v>
      </c>
      <c r="J366" s="49"/>
      <c r="K366" s="49">
        <f t="shared" si="93"/>
        <v>0</v>
      </c>
      <c r="L366" s="51">
        <f t="shared" si="100"/>
        <v>0</v>
      </c>
      <c r="M366" s="52">
        <f t="shared" si="104"/>
        <v>0</v>
      </c>
      <c r="N366" s="53">
        <f t="shared" si="105"/>
        <v>0</v>
      </c>
      <c r="O366" s="55"/>
      <c r="P366" s="49">
        <f t="shared" si="101"/>
        <v>0</v>
      </c>
      <c r="Q366" s="49">
        <f t="shared" si="94"/>
        <v>0</v>
      </c>
      <c r="R366" s="50">
        <f t="shared" si="95"/>
        <v>0</v>
      </c>
      <c r="S366" s="49">
        <f t="shared" si="96"/>
        <v>0</v>
      </c>
      <c r="T366" s="49"/>
      <c r="U366" s="49">
        <f t="shared" si="106"/>
        <v>0</v>
      </c>
      <c r="V366" s="51">
        <f t="shared" si="108"/>
        <v>0</v>
      </c>
      <c r="W366" s="52">
        <f t="shared" si="102"/>
        <v>0</v>
      </c>
      <c r="X366" s="53">
        <f t="shared" si="107"/>
        <v>0</v>
      </c>
      <c r="Y366" s="55"/>
    </row>
    <row r="367" spans="1:25" ht="15" x14ac:dyDescent="0.25">
      <c r="A367" s="55"/>
      <c r="B367" s="48">
        <f t="shared" si="103"/>
        <v>51.083333333333329</v>
      </c>
      <c r="C367" s="39">
        <f t="shared" si="97"/>
        <v>29</v>
      </c>
      <c r="D367" s="39">
        <v>340</v>
      </c>
      <c r="E367" s="57"/>
      <c r="F367" s="49">
        <f t="shared" si="98"/>
        <v>0</v>
      </c>
      <c r="G367" s="49">
        <f t="shared" si="99"/>
        <v>0</v>
      </c>
      <c r="H367" s="50">
        <f t="shared" si="91"/>
        <v>0</v>
      </c>
      <c r="I367" s="49">
        <f t="shared" si="92"/>
        <v>0</v>
      </c>
      <c r="J367" s="49"/>
      <c r="K367" s="49">
        <f t="shared" si="93"/>
        <v>0</v>
      </c>
      <c r="L367" s="51">
        <f t="shared" si="100"/>
        <v>0</v>
      </c>
      <c r="M367" s="52">
        <f t="shared" si="104"/>
        <v>0</v>
      </c>
      <c r="N367" s="53">
        <f t="shared" si="105"/>
        <v>0</v>
      </c>
      <c r="O367" s="55"/>
      <c r="P367" s="49">
        <f t="shared" si="101"/>
        <v>0</v>
      </c>
      <c r="Q367" s="49">
        <f t="shared" si="94"/>
        <v>0</v>
      </c>
      <c r="R367" s="50">
        <f t="shared" si="95"/>
        <v>0</v>
      </c>
      <c r="S367" s="49">
        <f t="shared" si="96"/>
        <v>0</v>
      </c>
      <c r="T367" s="49"/>
      <c r="U367" s="49">
        <f t="shared" si="106"/>
        <v>0</v>
      </c>
      <c r="V367" s="51">
        <f t="shared" si="108"/>
        <v>0</v>
      </c>
      <c r="W367" s="52">
        <f t="shared" si="102"/>
        <v>0</v>
      </c>
      <c r="X367" s="53">
        <f t="shared" si="107"/>
        <v>0</v>
      </c>
      <c r="Y367" s="55"/>
    </row>
    <row r="368" spans="1:25" ht="15" x14ac:dyDescent="0.25">
      <c r="A368" s="55"/>
      <c r="B368" s="48">
        <f t="shared" si="103"/>
        <v>51.083333333333329</v>
      </c>
      <c r="C368" s="39">
        <f t="shared" si="97"/>
        <v>29</v>
      </c>
      <c r="D368" s="39">
        <v>341</v>
      </c>
      <c r="E368" s="57"/>
      <c r="F368" s="49">
        <f t="shared" si="98"/>
        <v>0</v>
      </c>
      <c r="G368" s="49">
        <f t="shared" si="99"/>
        <v>0</v>
      </c>
      <c r="H368" s="50">
        <f t="shared" si="91"/>
        <v>0</v>
      </c>
      <c r="I368" s="49">
        <f t="shared" si="92"/>
        <v>0</v>
      </c>
      <c r="J368" s="49"/>
      <c r="K368" s="49">
        <f t="shared" si="93"/>
        <v>0</v>
      </c>
      <c r="L368" s="51">
        <f t="shared" si="100"/>
        <v>0</v>
      </c>
      <c r="M368" s="52">
        <f t="shared" si="104"/>
        <v>0</v>
      </c>
      <c r="N368" s="53">
        <f t="shared" si="105"/>
        <v>0</v>
      </c>
      <c r="O368" s="55"/>
      <c r="P368" s="49">
        <f t="shared" si="101"/>
        <v>0</v>
      </c>
      <c r="Q368" s="49">
        <f t="shared" si="94"/>
        <v>0</v>
      </c>
      <c r="R368" s="50">
        <f t="shared" si="95"/>
        <v>0</v>
      </c>
      <c r="S368" s="49">
        <f t="shared" si="96"/>
        <v>0</v>
      </c>
      <c r="T368" s="49"/>
      <c r="U368" s="49">
        <f t="shared" si="106"/>
        <v>0</v>
      </c>
      <c r="V368" s="51">
        <f t="shared" si="108"/>
        <v>0</v>
      </c>
      <c r="W368" s="52">
        <f t="shared" si="102"/>
        <v>0</v>
      </c>
      <c r="X368" s="53">
        <f t="shared" si="107"/>
        <v>0</v>
      </c>
      <c r="Y368" s="55"/>
    </row>
    <row r="369" spans="1:27" ht="15" x14ac:dyDescent="0.25">
      <c r="A369" s="55"/>
      <c r="B369" s="48">
        <f t="shared" si="103"/>
        <v>51.083333333333329</v>
      </c>
      <c r="C369" s="39">
        <f t="shared" si="97"/>
        <v>29</v>
      </c>
      <c r="D369" s="39">
        <v>342</v>
      </c>
      <c r="E369" s="57"/>
      <c r="F369" s="49">
        <f t="shared" si="98"/>
        <v>0</v>
      </c>
      <c r="G369" s="49">
        <f t="shared" si="99"/>
        <v>0</v>
      </c>
      <c r="H369" s="50">
        <f t="shared" si="91"/>
        <v>0</v>
      </c>
      <c r="I369" s="49">
        <f t="shared" si="92"/>
        <v>0</v>
      </c>
      <c r="J369" s="49"/>
      <c r="K369" s="49">
        <f t="shared" si="93"/>
        <v>0</v>
      </c>
      <c r="L369" s="51">
        <f t="shared" si="100"/>
        <v>0</v>
      </c>
      <c r="M369" s="52">
        <f t="shared" si="104"/>
        <v>0</v>
      </c>
      <c r="N369" s="53">
        <f t="shared" si="105"/>
        <v>0</v>
      </c>
      <c r="O369" s="55"/>
      <c r="P369" s="49">
        <f t="shared" si="101"/>
        <v>0</v>
      </c>
      <c r="Q369" s="49">
        <f t="shared" si="94"/>
        <v>0</v>
      </c>
      <c r="R369" s="50">
        <f t="shared" si="95"/>
        <v>0</v>
      </c>
      <c r="S369" s="49">
        <f t="shared" si="96"/>
        <v>0</v>
      </c>
      <c r="T369" s="49"/>
      <c r="U369" s="49">
        <f t="shared" si="106"/>
        <v>0</v>
      </c>
      <c r="V369" s="51">
        <f t="shared" si="108"/>
        <v>0</v>
      </c>
      <c r="W369" s="52">
        <f t="shared" si="102"/>
        <v>0</v>
      </c>
      <c r="X369" s="53">
        <f t="shared" si="107"/>
        <v>0</v>
      </c>
      <c r="Y369" s="55"/>
    </row>
    <row r="370" spans="1:27" ht="15" x14ac:dyDescent="0.25">
      <c r="A370" s="55"/>
      <c r="B370" s="48">
        <f t="shared" si="103"/>
        <v>51.083333333333329</v>
      </c>
      <c r="C370" s="39">
        <f t="shared" si="97"/>
        <v>29</v>
      </c>
      <c r="D370" s="39">
        <v>343</v>
      </c>
      <c r="E370" s="57"/>
      <c r="F370" s="49">
        <f t="shared" si="98"/>
        <v>0</v>
      </c>
      <c r="G370" s="49">
        <f t="shared" si="99"/>
        <v>0</v>
      </c>
      <c r="H370" s="50">
        <f t="shared" si="91"/>
        <v>0</v>
      </c>
      <c r="I370" s="49">
        <f t="shared" si="92"/>
        <v>0</v>
      </c>
      <c r="J370" s="49"/>
      <c r="K370" s="49">
        <f t="shared" si="93"/>
        <v>0</v>
      </c>
      <c r="L370" s="51">
        <f t="shared" si="100"/>
        <v>0</v>
      </c>
      <c r="M370" s="52">
        <f t="shared" si="104"/>
        <v>0</v>
      </c>
      <c r="N370" s="53">
        <f t="shared" si="105"/>
        <v>0</v>
      </c>
      <c r="O370" s="55"/>
      <c r="P370" s="49">
        <f t="shared" si="101"/>
        <v>0</v>
      </c>
      <c r="Q370" s="49">
        <f t="shared" si="94"/>
        <v>0</v>
      </c>
      <c r="R370" s="50">
        <f t="shared" si="95"/>
        <v>0</v>
      </c>
      <c r="S370" s="49">
        <f t="shared" si="96"/>
        <v>0</v>
      </c>
      <c r="T370" s="49"/>
      <c r="U370" s="49">
        <f t="shared" si="106"/>
        <v>0</v>
      </c>
      <c r="V370" s="51">
        <f t="shared" si="108"/>
        <v>0</v>
      </c>
      <c r="W370" s="52">
        <f t="shared" si="102"/>
        <v>0</v>
      </c>
      <c r="X370" s="53">
        <f t="shared" si="107"/>
        <v>0</v>
      </c>
      <c r="Y370" s="55"/>
    </row>
    <row r="371" spans="1:27" ht="15" x14ac:dyDescent="0.25">
      <c r="A371" s="55"/>
      <c r="B371" s="48">
        <f t="shared" si="103"/>
        <v>51.083333333333329</v>
      </c>
      <c r="C371" s="39">
        <f t="shared" si="97"/>
        <v>29</v>
      </c>
      <c r="D371" s="39">
        <v>344</v>
      </c>
      <c r="E371" s="57"/>
      <c r="F371" s="49">
        <f t="shared" si="98"/>
        <v>0</v>
      </c>
      <c r="G371" s="49">
        <f t="shared" si="99"/>
        <v>0</v>
      </c>
      <c r="H371" s="50">
        <f t="shared" si="91"/>
        <v>0</v>
      </c>
      <c r="I371" s="49">
        <f t="shared" si="92"/>
        <v>0</v>
      </c>
      <c r="J371" s="49"/>
      <c r="K371" s="49">
        <f t="shared" si="93"/>
        <v>0</v>
      </c>
      <c r="L371" s="51">
        <f t="shared" si="100"/>
        <v>0</v>
      </c>
      <c r="M371" s="52">
        <f t="shared" si="104"/>
        <v>0</v>
      </c>
      <c r="N371" s="53">
        <f t="shared" si="105"/>
        <v>0</v>
      </c>
      <c r="O371" s="55"/>
      <c r="P371" s="49">
        <f t="shared" si="101"/>
        <v>0</v>
      </c>
      <c r="Q371" s="49">
        <f t="shared" si="94"/>
        <v>0</v>
      </c>
      <c r="R371" s="50">
        <f t="shared" si="95"/>
        <v>0</v>
      </c>
      <c r="S371" s="49">
        <f t="shared" si="96"/>
        <v>0</v>
      </c>
      <c r="T371" s="49"/>
      <c r="U371" s="49">
        <f t="shared" si="106"/>
        <v>0</v>
      </c>
      <c r="V371" s="51">
        <f t="shared" si="108"/>
        <v>0</v>
      </c>
      <c r="W371" s="52">
        <f t="shared" si="102"/>
        <v>0</v>
      </c>
      <c r="X371" s="53">
        <f t="shared" si="107"/>
        <v>0</v>
      </c>
      <c r="Y371" s="55"/>
    </row>
    <row r="372" spans="1:27" ht="15" x14ac:dyDescent="0.25">
      <c r="A372" s="55"/>
      <c r="B372" s="48">
        <f t="shared" si="103"/>
        <v>51.083333333333329</v>
      </c>
      <c r="C372" s="39">
        <f t="shared" si="97"/>
        <v>29</v>
      </c>
      <c r="D372" s="39">
        <v>345</v>
      </c>
      <c r="E372" s="57"/>
      <c r="F372" s="49">
        <f t="shared" si="98"/>
        <v>0</v>
      </c>
      <c r="G372" s="49">
        <f t="shared" si="99"/>
        <v>0</v>
      </c>
      <c r="H372" s="50">
        <f t="shared" si="91"/>
        <v>0</v>
      </c>
      <c r="I372" s="49">
        <f t="shared" si="92"/>
        <v>0</v>
      </c>
      <c r="J372" s="49"/>
      <c r="K372" s="49">
        <f t="shared" si="93"/>
        <v>0</v>
      </c>
      <c r="L372" s="51">
        <f t="shared" si="100"/>
        <v>0</v>
      </c>
      <c r="M372" s="52">
        <f t="shared" si="104"/>
        <v>0</v>
      </c>
      <c r="N372" s="53">
        <f t="shared" si="105"/>
        <v>0</v>
      </c>
      <c r="O372" s="55"/>
      <c r="P372" s="49">
        <f t="shared" si="101"/>
        <v>0</v>
      </c>
      <c r="Q372" s="49">
        <f t="shared" si="94"/>
        <v>0</v>
      </c>
      <c r="R372" s="50">
        <f t="shared" si="95"/>
        <v>0</v>
      </c>
      <c r="S372" s="49">
        <f t="shared" si="96"/>
        <v>0</v>
      </c>
      <c r="T372" s="49"/>
      <c r="U372" s="49">
        <f t="shared" si="106"/>
        <v>0</v>
      </c>
      <c r="V372" s="51">
        <f t="shared" si="108"/>
        <v>0</v>
      </c>
      <c r="W372" s="52">
        <f t="shared" si="102"/>
        <v>0</v>
      </c>
      <c r="X372" s="53">
        <f t="shared" si="107"/>
        <v>0</v>
      </c>
      <c r="Y372" s="55"/>
    </row>
    <row r="373" spans="1:27" ht="15" x14ac:dyDescent="0.25">
      <c r="A373" s="55"/>
      <c r="B373" s="48">
        <f t="shared" si="103"/>
        <v>51.083333333333329</v>
      </c>
      <c r="C373" s="39">
        <f t="shared" si="97"/>
        <v>29</v>
      </c>
      <c r="D373" s="39">
        <v>346</v>
      </c>
      <c r="E373" s="57"/>
      <c r="F373" s="49">
        <f t="shared" si="98"/>
        <v>0</v>
      </c>
      <c r="G373" s="49">
        <f t="shared" si="99"/>
        <v>0</v>
      </c>
      <c r="H373" s="50">
        <f t="shared" si="91"/>
        <v>0</v>
      </c>
      <c r="I373" s="49">
        <f t="shared" si="92"/>
        <v>0</v>
      </c>
      <c r="J373" s="49"/>
      <c r="K373" s="49">
        <f t="shared" si="93"/>
        <v>0</v>
      </c>
      <c r="L373" s="51">
        <f t="shared" si="100"/>
        <v>0</v>
      </c>
      <c r="M373" s="52">
        <f t="shared" si="104"/>
        <v>0</v>
      </c>
      <c r="N373" s="53">
        <f t="shared" si="105"/>
        <v>0</v>
      </c>
      <c r="O373" s="55"/>
      <c r="P373" s="49">
        <f t="shared" si="101"/>
        <v>0</v>
      </c>
      <c r="Q373" s="49">
        <f t="shared" si="94"/>
        <v>0</v>
      </c>
      <c r="R373" s="50">
        <f t="shared" si="95"/>
        <v>0</v>
      </c>
      <c r="S373" s="49">
        <f t="shared" si="96"/>
        <v>0</v>
      </c>
      <c r="T373" s="49"/>
      <c r="U373" s="49">
        <f t="shared" si="106"/>
        <v>0</v>
      </c>
      <c r="V373" s="51">
        <f t="shared" si="108"/>
        <v>0</v>
      </c>
      <c r="W373" s="52">
        <f t="shared" si="102"/>
        <v>0</v>
      </c>
      <c r="X373" s="53">
        <f t="shared" si="107"/>
        <v>0</v>
      </c>
      <c r="Y373" s="55"/>
    </row>
    <row r="374" spans="1:27" ht="15" x14ac:dyDescent="0.25">
      <c r="A374" s="55"/>
      <c r="B374" s="48">
        <f t="shared" si="103"/>
        <v>51.083333333333329</v>
      </c>
      <c r="C374" s="39">
        <f t="shared" si="97"/>
        <v>29</v>
      </c>
      <c r="D374" s="39">
        <v>347</v>
      </c>
      <c r="E374" s="57"/>
      <c r="F374" s="49">
        <f t="shared" si="98"/>
        <v>0</v>
      </c>
      <c r="G374" s="49">
        <f t="shared" si="99"/>
        <v>0</v>
      </c>
      <c r="H374" s="50">
        <f t="shared" si="91"/>
        <v>0</v>
      </c>
      <c r="I374" s="49">
        <f t="shared" si="92"/>
        <v>0</v>
      </c>
      <c r="J374" s="49"/>
      <c r="K374" s="49">
        <f t="shared" si="93"/>
        <v>0</v>
      </c>
      <c r="L374" s="51">
        <f t="shared" si="100"/>
        <v>0</v>
      </c>
      <c r="M374" s="52">
        <f t="shared" si="104"/>
        <v>0</v>
      </c>
      <c r="N374" s="53">
        <f t="shared" si="105"/>
        <v>0</v>
      </c>
      <c r="O374" s="55"/>
      <c r="P374" s="49">
        <f t="shared" si="101"/>
        <v>0</v>
      </c>
      <c r="Q374" s="49">
        <f t="shared" si="94"/>
        <v>0</v>
      </c>
      <c r="R374" s="50">
        <f t="shared" si="95"/>
        <v>0</v>
      </c>
      <c r="S374" s="49">
        <f t="shared" si="96"/>
        <v>0</v>
      </c>
      <c r="T374" s="49"/>
      <c r="U374" s="49">
        <f t="shared" si="106"/>
        <v>0</v>
      </c>
      <c r="V374" s="51">
        <f t="shared" si="108"/>
        <v>0</v>
      </c>
      <c r="W374" s="52">
        <f t="shared" si="102"/>
        <v>0</v>
      </c>
      <c r="X374" s="53">
        <f t="shared" si="107"/>
        <v>0</v>
      </c>
      <c r="Y374" s="55"/>
    </row>
    <row r="375" spans="1:27" ht="15" x14ac:dyDescent="0.25">
      <c r="A375" s="55"/>
      <c r="B375" s="48">
        <f t="shared" si="103"/>
        <v>51.083333333333329</v>
      </c>
      <c r="C375" s="39">
        <f t="shared" si="97"/>
        <v>29</v>
      </c>
      <c r="D375" s="39">
        <v>348</v>
      </c>
      <c r="E375" s="57"/>
      <c r="F375" s="49">
        <f t="shared" si="98"/>
        <v>0</v>
      </c>
      <c r="G375" s="49">
        <f t="shared" si="99"/>
        <v>0</v>
      </c>
      <c r="H375" s="50">
        <f t="shared" si="91"/>
        <v>0</v>
      </c>
      <c r="I375" s="49">
        <f t="shared" si="92"/>
        <v>0</v>
      </c>
      <c r="J375" s="49"/>
      <c r="K375" s="49">
        <f t="shared" si="93"/>
        <v>0</v>
      </c>
      <c r="L375" s="51">
        <f t="shared" si="100"/>
        <v>0</v>
      </c>
      <c r="M375" s="52">
        <f t="shared" si="104"/>
        <v>0</v>
      </c>
      <c r="N375" s="53">
        <f t="shared" si="105"/>
        <v>0</v>
      </c>
      <c r="O375" s="55"/>
      <c r="P375" s="49">
        <f t="shared" si="101"/>
        <v>0</v>
      </c>
      <c r="Q375" s="49">
        <f t="shared" si="94"/>
        <v>0</v>
      </c>
      <c r="R375" s="50">
        <f t="shared" si="95"/>
        <v>0</v>
      </c>
      <c r="S375" s="49">
        <f t="shared" si="96"/>
        <v>0</v>
      </c>
      <c r="T375" s="49"/>
      <c r="U375" s="49">
        <f t="shared" si="106"/>
        <v>0</v>
      </c>
      <c r="V375" s="51">
        <f t="shared" si="108"/>
        <v>0</v>
      </c>
      <c r="W375" s="52">
        <f t="shared" si="102"/>
        <v>0</v>
      </c>
      <c r="X375" s="53">
        <f t="shared" si="107"/>
        <v>0</v>
      </c>
      <c r="Y375" s="55"/>
    </row>
    <row r="376" spans="1:27" ht="15" x14ac:dyDescent="0.25">
      <c r="A376" s="55"/>
      <c r="B376" s="48">
        <f t="shared" si="103"/>
        <v>52.083333333333329</v>
      </c>
      <c r="C376" s="39">
        <f t="shared" si="97"/>
        <v>30</v>
      </c>
      <c r="D376" s="39">
        <v>349</v>
      </c>
      <c r="E376" s="57"/>
      <c r="F376" s="49">
        <f t="shared" si="98"/>
        <v>0</v>
      </c>
      <c r="G376" s="49">
        <f t="shared" si="99"/>
        <v>0</v>
      </c>
      <c r="H376" s="50">
        <f t="shared" si="91"/>
        <v>0</v>
      </c>
      <c r="I376" s="49">
        <f t="shared" si="92"/>
        <v>0</v>
      </c>
      <c r="J376" s="49"/>
      <c r="K376" s="49">
        <f t="shared" si="93"/>
        <v>0</v>
      </c>
      <c r="L376" s="51">
        <f t="shared" si="100"/>
        <v>0</v>
      </c>
      <c r="M376" s="52">
        <f t="shared" si="104"/>
        <v>0</v>
      </c>
      <c r="N376" s="53">
        <f t="shared" si="105"/>
        <v>0</v>
      </c>
      <c r="O376" s="55"/>
      <c r="P376" s="49">
        <f t="shared" si="101"/>
        <v>0</v>
      </c>
      <c r="Q376" s="49">
        <f t="shared" si="94"/>
        <v>0</v>
      </c>
      <c r="R376" s="50">
        <f t="shared" si="95"/>
        <v>0</v>
      </c>
      <c r="S376" s="49">
        <f t="shared" si="96"/>
        <v>0</v>
      </c>
      <c r="T376" s="49"/>
      <c r="U376" s="49">
        <f t="shared" si="106"/>
        <v>0</v>
      </c>
      <c r="V376" s="51">
        <f t="shared" si="108"/>
        <v>0</v>
      </c>
      <c r="W376" s="52">
        <f t="shared" si="102"/>
        <v>0</v>
      </c>
      <c r="X376" s="53">
        <f t="shared" si="107"/>
        <v>0</v>
      </c>
      <c r="Y376" s="55"/>
    </row>
    <row r="377" spans="1:27" ht="15" x14ac:dyDescent="0.25">
      <c r="A377" s="55"/>
      <c r="B377" s="48">
        <f t="shared" si="103"/>
        <v>52.083333333333329</v>
      </c>
      <c r="C377" s="39">
        <f t="shared" si="97"/>
        <v>30</v>
      </c>
      <c r="D377" s="39">
        <v>350</v>
      </c>
      <c r="E377" s="57"/>
      <c r="F377" s="49">
        <f t="shared" si="98"/>
        <v>0</v>
      </c>
      <c r="G377" s="49">
        <f t="shared" si="99"/>
        <v>0</v>
      </c>
      <c r="H377" s="50">
        <f t="shared" si="91"/>
        <v>0</v>
      </c>
      <c r="I377" s="49">
        <f t="shared" si="92"/>
        <v>0</v>
      </c>
      <c r="J377" s="49"/>
      <c r="K377" s="49">
        <f t="shared" si="93"/>
        <v>0</v>
      </c>
      <c r="L377" s="51">
        <f t="shared" si="100"/>
        <v>0</v>
      </c>
      <c r="M377" s="52">
        <f t="shared" si="104"/>
        <v>0</v>
      </c>
      <c r="N377" s="53">
        <f t="shared" si="105"/>
        <v>0</v>
      </c>
      <c r="P377" s="48">
        <f t="shared" ref="P377:P387" si="109">B377</f>
        <v>52.083333333333329</v>
      </c>
      <c r="Q377" s="39">
        <f t="shared" ref="Q377:Q387" si="110">C377</f>
        <v>30</v>
      </c>
      <c r="R377" s="39">
        <f t="shared" ref="R377:R387" si="111">D377</f>
        <v>350</v>
      </c>
      <c r="S377" s="49">
        <f>IF(P376+R376&lt;$V$24,0,U376)</f>
        <v>0</v>
      </c>
      <c r="T377" s="49">
        <f t="shared" ref="T377:T387" si="112">IF(S377=0,U377+V377,IF($V$25&gt;=D377,0,ROUND($V$24,2)))</f>
        <v>0</v>
      </c>
      <c r="U377" s="50">
        <f t="shared" ref="U377:U387" si="113">ROUND($V$23/12*S377,2)</f>
        <v>0</v>
      </c>
      <c r="V377" s="49">
        <f t="shared" ref="V377:V387" si="114">IF(S377+U377&lt;$V$24,S377,T377-U377)</f>
        <v>0</v>
      </c>
      <c r="W377" s="49"/>
      <c r="X377" s="49">
        <f t="shared" ref="X377:X387" si="115">S377-V377-W377</f>
        <v>0</v>
      </c>
      <c r="Y377" s="51">
        <f>IF(S377=0,0,U377+V376)</f>
        <v>0</v>
      </c>
      <c r="Z377" s="52">
        <f>IF(S377=0,0,V377+W376+W377)</f>
        <v>0</v>
      </c>
      <c r="AA377" s="53">
        <f t="shared" ref="AA377:AA387" si="116">Y377+Z377</f>
        <v>0</v>
      </c>
    </row>
    <row r="378" spans="1:27" ht="15" x14ac:dyDescent="0.25">
      <c r="A378" s="55"/>
      <c r="B378" s="48">
        <f t="shared" si="103"/>
        <v>52.083333333333329</v>
      </c>
      <c r="C378" s="39">
        <f t="shared" si="97"/>
        <v>30</v>
      </c>
      <c r="D378" s="39">
        <v>351</v>
      </c>
      <c r="E378" s="57"/>
      <c r="F378" s="49">
        <f t="shared" si="98"/>
        <v>0</v>
      </c>
      <c r="G378" s="49">
        <f t="shared" si="99"/>
        <v>0</v>
      </c>
      <c r="H378" s="50">
        <f t="shared" si="91"/>
        <v>0</v>
      </c>
      <c r="I378" s="49">
        <f t="shared" si="92"/>
        <v>0</v>
      </c>
      <c r="J378" s="49"/>
      <c r="K378" s="49">
        <f t="shared" si="93"/>
        <v>0</v>
      </c>
      <c r="L378" s="51">
        <f t="shared" si="100"/>
        <v>0</v>
      </c>
      <c r="M378" s="52">
        <f t="shared" si="104"/>
        <v>0</v>
      </c>
      <c r="N378" s="53">
        <f t="shared" si="105"/>
        <v>0</v>
      </c>
      <c r="P378" s="48">
        <f t="shared" si="109"/>
        <v>52.083333333333329</v>
      </c>
      <c r="Q378" s="39">
        <f t="shared" si="110"/>
        <v>30</v>
      </c>
      <c r="R378" s="39">
        <f t="shared" si="111"/>
        <v>351</v>
      </c>
      <c r="S378" s="49">
        <f t="shared" ref="S378:S387" si="117">IF(S377+U377&lt;$V$24,0,X377)</f>
        <v>0</v>
      </c>
      <c r="T378" s="49">
        <f t="shared" si="112"/>
        <v>0</v>
      </c>
      <c r="U378" s="50">
        <f t="shared" si="113"/>
        <v>0</v>
      </c>
      <c r="V378" s="49">
        <f t="shared" si="114"/>
        <v>0</v>
      </c>
      <c r="W378" s="49"/>
      <c r="X378" s="49">
        <f t="shared" si="115"/>
        <v>0</v>
      </c>
      <c r="Y378" s="51">
        <f t="shared" ref="Y378:Y387" si="118">IF(S378=0,0,U378+Y377)</f>
        <v>0</v>
      </c>
      <c r="Z378" s="52">
        <f t="shared" ref="Z378:Z387" si="119">IF(S378=0,0,V378+Z377+W378)</f>
        <v>0</v>
      </c>
      <c r="AA378" s="53">
        <f t="shared" si="116"/>
        <v>0</v>
      </c>
    </row>
    <row r="379" spans="1:27" ht="15" x14ac:dyDescent="0.25">
      <c r="A379" s="55"/>
      <c r="B379" s="48">
        <f t="shared" si="103"/>
        <v>52.083333333333329</v>
      </c>
      <c r="C379" s="39">
        <f t="shared" si="97"/>
        <v>30</v>
      </c>
      <c r="D379" s="39">
        <v>352</v>
      </c>
      <c r="E379" s="57"/>
      <c r="F379" s="49">
        <f t="shared" si="98"/>
        <v>0</v>
      </c>
      <c r="G379" s="49">
        <f t="shared" si="99"/>
        <v>0</v>
      </c>
      <c r="H379" s="50">
        <f t="shared" si="91"/>
        <v>0</v>
      </c>
      <c r="I379" s="49">
        <f t="shared" si="92"/>
        <v>0</v>
      </c>
      <c r="J379" s="49"/>
      <c r="K379" s="49">
        <f t="shared" si="93"/>
        <v>0</v>
      </c>
      <c r="L379" s="51">
        <f t="shared" si="100"/>
        <v>0</v>
      </c>
      <c r="M379" s="52">
        <f t="shared" si="104"/>
        <v>0</v>
      </c>
      <c r="N379" s="53">
        <f t="shared" si="105"/>
        <v>0</v>
      </c>
      <c r="P379" s="48">
        <f t="shared" si="109"/>
        <v>52.083333333333329</v>
      </c>
      <c r="Q379" s="39">
        <f t="shared" si="110"/>
        <v>30</v>
      </c>
      <c r="R379" s="39">
        <f t="shared" si="111"/>
        <v>352</v>
      </c>
      <c r="S379" s="49">
        <f t="shared" si="117"/>
        <v>0</v>
      </c>
      <c r="T379" s="49">
        <f t="shared" si="112"/>
        <v>0</v>
      </c>
      <c r="U379" s="50">
        <f t="shared" si="113"/>
        <v>0</v>
      </c>
      <c r="V379" s="49">
        <f t="shared" si="114"/>
        <v>0</v>
      </c>
      <c r="W379" s="49"/>
      <c r="X379" s="49">
        <f t="shared" si="115"/>
        <v>0</v>
      </c>
      <c r="Y379" s="51">
        <f t="shared" si="118"/>
        <v>0</v>
      </c>
      <c r="Z379" s="52">
        <f t="shared" si="119"/>
        <v>0</v>
      </c>
      <c r="AA379" s="53">
        <f t="shared" si="116"/>
        <v>0</v>
      </c>
    </row>
    <row r="380" spans="1:27" ht="15" x14ac:dyDescent="0.25">
      <c r="A380" s="55"/>
      <c r="B380" s="48">
        <f t="shared" si="103"/>
        <v>52.083333333333329</v>
      </c>
      <c r="C380" s="39">
        <f t="shared" si="97"/>
        <v>30</v>
      </c>
      <c r="D380" s="39">
        <v>353</v>
      </c>
      <c r="E380" s="57"/>
      <c r="F380" s="49">
        <f t="shared" si="98"/>
        <v>0</v>
      </c>
      <c r="G380" s="49">
        <f t="shared" si="99"/>
        <v>0</v>
      </c>
      <c r="H380" s="50">
        <f t="shared" si="91"/>
        <v>0</v>
      </c>
      <c r="I380" s="49">
        <f t="shared" si="92"/>
        <v>0</v>
      </c>
      <c r="J380" s="49"/>
      <c r="K380" s="49">
        <f t="shared" si="93"/>
        <v>0</v>
      </c>
      <c r="L380" s="51">
        <f t="shared" si="100"/>
        <v>0</v>
      </c>
      <c r="M380" s="52">
        <f t="shared" si="104"/>
        <v>0</v>
      </c>
      <c r="N380" s="53">
        <f t="shared" si="105"/>
        <v>0</v>
      </c>
      <c r="P380" s="48">
        <f t="shared" si="109"/>
        <v>52.083333333333329</v>
      </c>
      <c r="Q380" s="39">
        <f t="shared" si="110"/>
        <v>30</v>
      </c>
      <c r="R380" s="39">
        <f t="shared" si="111"/>
        <v>353</v>
      </c>
      <c r="S380" s="49">
        <f t="shared" si="117"/>
        <v>0</v>
      </c>
      <c r="T380" s="49">
        <f t="shared" si="112"/>
        <v>0</v>
      </c>
      <c r="U380" s="50">
        <f t="shared" si="113"/>
        <v>0</v>
      </c>
      <c r="V380" s="49">
        <f t="shared" si="114"/>
        <v>0</v>
      </c>
      <c r="W380" s="49"/>
      <c r="X380" s="49">
        <f t="shared" si="115"/>
        <v>0</v>
      </c>
      <c r="Y380" s="51">
        <f t="shared" si="118"/>
        <v>0</v>
      </c>
      <c r="Z380" s="52">
        <f t="shared" si="119"/>
        <v>0</v>
      </c>
      <c r="AA380" s="53">
        <f t="shared" si="116"/>
        <v>0</v>
      </c>
    </row>
    <row r="381" spans="1:27" ht="15" x14ac:dyDescent="0.25">
      <c r="A381" s="55"/>
      <c r="B381" s="48">
        <f t="shared" si="103"/>
        <v>52.083333333333329</v>
      </c>
      <c r="C381" s="39">
        <f t="shared" si="97"/>
        <v>30</v>
      </c>
      <c r="D381" s="39">
        <v>354</v>
      </c>
      <c r="E381" s="57"/>
      <c r="F381" s="49">
        <f t="shared" si="98"/>
        <v>0</v>
      </c>
      <c r="G381" s="49">
        <f t="shared" si="99"/>
        <v>0</v>
      </c>
      <c r="H381" s="50">
        <f t="shared" si="91"/>
        <v>0</v>
      </c>
      <c r="I381" s="49">
        <f t="shared" si="92"/>
        <v>0</v>
      </c>
      <c r="J381" s="49"/>
      <c r="K381" s="49">
        <f t="shared" si="93"/>
        <v>0</v>
      </c>
      <c r="L381" s="51">
        <f t="shared" si="100"/>
        <v>0</v>
      </c>
      <c r="M381" s="52">
        <f t="shared" si="104"/>
        <v>0</v>
      </c>
      <c r="N381" s="53">
        <f t="shared" si="105"/>
        <v>0</v>
      </c>
      <c r="P381" s="48">
        <f t="shared" si="109"/>
        <v>52.083333333333329</v>
      </c>
      <c r="Q381" s="39">
        <f t="shared" si="110"/>
        <v>30</v>
      </c>
      <c r="R381" s="39">
        <f t="shared" si="111"/>
        <v>354</v>
      </c>
      <c r="S381" s="49">
        <f t="shared" si="117"/>
        <v>0</v>
      </c>
      <c r="T381" s="49">
        <f t="shared" si="112"/>
        <v>0</v>
      </c>
      <c r="U381" s="50">
        <f t="shared" si="113"/>
        <v>0</v>
      </c>
      <c r="V381" s="49">
        <f t="shared" si="114"/>
        <v>0</v>
      </c>
      <c r="W381" s="49"/>
      <c r="X381" s="49">
        <f t="shared" si="115"/>
        <v>0</v>
      </c>
      <c r="Y381" s="51">
        <f t="shared" si="118"/>
        <v>0</v>
      </c>
      <c r="Z381" s="52">
        <f t="shared" si="119"/>
        <v>0</v>
      </c>
      <c r="AA381" s="53">
        <f t="shared" si="116"/>
        <v>0</v>
      </c>
    </row>
    <row r="382" spans="1:27" ht="15" x14ac:dyDescent="0.25">
      <c r="A382" s="55"/>
      <c r="B382" s="48">
        <f t="shared" si="103"/>
        <v>52.083333333333329</v>
      </c>
      <c r="C382" s="39">
        <f t="shared" si="97"/>
        <v>30</v>
      </c>
      <c r="D382" s="39">
        <v>355</v>
      </c>
      <c r="E382" s="57"/>
      <c r="F382" s="49">
        <f t="shared" si="98"/>
        <v>0</v>
      </c>
      <c r="G382" s="49">
        <f t="shared" si="99"/>
        <v>0</v>
      </c>
      <c r="H382" s="50">
        <f t="shared" si="91"/>
        <v>0</v>
      </c>
      <c r="I382" s="49">
        <f t="shared" si="92"/>
        <v>0</v>
      </c>
      <c r="J382" s="49"/>
      <c r="K382" s="49">
        <f t="shared" si="93"/>
        <v>0</v>
      </c>
      <c r="L382" s="51">
        <f t="shared" si="100"/>
        <v>0</v>
      </c>
      <c r="M382" s="52">
        <f t="shared" si="104"/>
        <v>0</v>
      </c>
      <c r="N382" s="53">
        <f t="shared" si="105"/>
        <v>0</v>
      </c>
      <c r="P382" s="48">
        <f t="shared" si="109"/>
        <v>52.083333333333329</v>
      </c>
      <c r="Q382" s="39">
        <f t="shared" si="110"/>
        <v>30</v>
      </c>
      <c r="R382" s="39">
        <f t="shared" si="111"/>
        <v>355</v>
      </c>
      <c r="S382" s="49">
        <f t="shared" si="117"/>
        <v>0</v>
      </c>
      <c r="T382" s="49">
        <f t="shared" si="112"/>
        <v>0</v>
      </c>
      <c r="U382" s="50">
        <f t="shared" si="113"/>
        <v>0</v>
      </c>
      <c r="V382" s="49">
        <f t="shared" si="114"/>
        <v>0</v>
      </c>
      <c r="W382" s="49"/>
      <c r="X382" s="49">
        <f t="shared" si="115"/>
        <v>0</v>
      </c>
      <c r="Y382" s="51">
        <f t="shared" si="118"/>
        <v>0</v>
      </c>
      <c r="Z382" s="52">
        <f t="shared" si="119"/>
        <v>0</v>
      </c>
      <c r="AA382" s="53">
        <f t="shared" si="116"/>
        <v>0</v>
      </c>
    </row>
    <row r="383" spans="1:27" ht="15" x14ac:dyDescent="0.25">
      <c r="A383" s="55"/>
      <c r="B383" s="48">
        <f t="shared" si="103"/>
        <v>52.083333333333329</v>
      </c>
      <c r="C383" s="39">
        <f t="shared" si="97"/>
        <v>30</v>
      </c>
      <c r="D383" s="39">
        <v>356</v>
      </c>
      <c r="E383" s="57"/>
      <c r="F383" s="49">
        <f t="shared" si="98"/>
        <v>0</v>
      </c>
      <c r="G383" s="49">
        <f t="shared" si="99"/>
        <v>0</v>
      </c>
      <c r="H383" s="50">
        <f t="shared" si="91"/>
        <v>0</v>
      </c>
      <c r="I383" s="49">
        <f t="shared" si="92"/>
        <v>0</v>
      </c>
      <c r="J383" s="49"/>
      <c r="K383" s="49">
        <f t="shared" si="93"/>
        <v>0</v>
      </c>
      <c r="L383" s="51">
        <f t="shared" si="100"/>
        <v>0</v>
      </c>
      <c r="M383" s="52">
        <f t="shared" si="104"/>
        <v>0</v>
      </c>
      <c r="N383" s="53">
        <f t="shared" si="105"/>
        <v>0</v>
      </c>
      <c r="P383" s="48">
        <f t="shared" si="109"/>
        <v>52.083333333333329</v>
      </c>
      <c r="Q383" s="39">
        <f t="shared" si="110"/>
        <v>30</v>
      </c>
      <c r="R383" s="39">
        <f t="shared" si="111"/>
        <v>356</v>
      </c>
      <c r="S383" s="49">
        <f t="shared" si="117"/>
        <v>0</v>
      </c>
      <c r="T383" s="49">
        <f t="shared" si="112"/>
        <v>0</v>
      </c>
      <c r="U383" s="50">
        <f t="shared" si="113"/>
        <v>0</v>
      </c>
      <c r="V383" s="49">
        <f t="shared" si="114"/>
        <v>0</v>
      </c>
      <c r="W383" s="49"/>
      <c r="X383" s="49">
        <f t="shared" si="115"/>
        <v>0</v>
      </c>
      <c r="Y383" s="51">
        <f t="shared" si="118"/>
        <v>0</v>
      </c>
      <c r="Z383" s="52">
        <f t="shared" si="119"/>
        <v>0</v>
      </c>
      <c r="AA383" s="53">
        <f t="shared" si="116"/>
        <v>0</v>
      </c>
    </row>
    <row r="384" spans="1:27" ht="15" x14ac:dyDescent="0.25">
      <c r="A384" s="55"/>
      <c r="B384" s="48">
        <f t="shared" si="103"/>
        <v>52.083333333333329</v>
      </c>
      <c r="C384" s="39">
        <f t="shared" si="97"/>
        <v>30</v>
      </c>
      <c r="D384" s="39">
        <v>357</v>
      </c>
      <c r="E384" s="57"/>
      <c r="F384" s="49">
        <f t="shared" si="98"/>
        <v>0</v>
      </c>
      <c r="G384" s="49">
        <f t="shared" si="99"/>
        <v>0</v>
      </c>
      <c r="H384" s="50">
        <f t="shared" si="91"/>
        <v>0</v>
      </c>
      <c r="I384" s="49">
        <f t="shared" si="92"/>
        <v>0</v>
      </c>
      <c r="J384" s="49"/>
      <c r="K384" s="49">
        <f t="shared" si="93"/>
        <v>0</v>
      </c>
      <c r="L384" s="51">
        <f t="shared" si="100"/>
        <v>0</v>
      </c>
      <c r="M384" s="52">
        <f t="shared" si="104"/>
        <v>0</v>
      </c>
      <c r="N384" s="53">
        <f t="shared" si="105"/>
        <v>0</v>
      </c>
      <c r="P384" s="48">
        <f t="shared" si="109"/>
        <v>52.083333333333329</v>
      </c>
      <c r="Q384" s="39">
        <f t="shared" si="110"/>
        <v>30</v>
      </c>
      <c r="R384" s="39">
        <f t="shared" si="111"/>
        <v>357</v>
      </c>
      <c r="S384" s="49">
        <f t="shared" si="117"/>
        <v>0</v>
      </c>
      <c r="T384" s="49">
        <f t="shared" si="112"/>
        <v>0</v>
      </c>
      <c r="U384" s="50">
        <f t="shared" si="113"/>
        <v>0</v>
      </c>
      <c r="V384" s="49">
        <f t="shared" si="114"/>
        <v>0</v>
      </c>
      <c r="W384" s="49"/>
      <c r="X384" s="49">
        <f t="shared" si="115"/>
        <v>0</v>
      </c>
      <c r="Y384" s="51">
        <f t="shared" si="118"/>
        <v>0</v>
      </c>
      <c r="Z384" s="52">
        <f t="shared" si="119"/>
        <v>0</v>
      </c>
      <c r="AA384" s="53">
        <f t="shared" si="116"/>
        <v>0</v>
      </c>
    </row>
    <row r="385" spans="1:27" ht="15" x14ac:dyDescent="0.25">
      <c r="A385" s="55"/>
      <c r="B385" s="48">
        <f t="shared" si="103"/>
        <v>52.083333333333329</v>
      </c>
      <c r="C385" s="39">
        <f t="shared" si="97"/>
        <v>30</v>
      </c>
      <c r="D385" s="39">
        <v>358</v>
      </c>
      <c r="E385" s="57"/>
      <c r="F385" s="49">
        <f t="shared" si="98"/>
        <v>0</v>
      </c>
      <c r="G385" s="49">
        <f t="shared" si="99"/>
        <v>0</v>
      </c>
      <c r="H385" s="50">
        <f t="shared" si="91"/>
        <v>0</v>
      </c>
      <c r="I385" s="49">
        <f t="shared" si="92"/>
        <v>0</v>
      </c>
      <c r="J385" s="49"/>
      <c r="K385" s="49">
        <f t="shared" si="93"/>
        <v>0</v>
      </c>
      <c r="L385" s="51">
        <f t="shared" si="100"/>
        <v>0</v>
      </c>
      <c r="M385" s="52">
        <f t="shared" si="104"/>
        <v>0</v>
      </c>
      <c r="N385" s="53">
        <f t="shared" si="105"/>
        <v>0</v>
      </c>
      <c r="P385" s="48">
        <f t="shared" si="109"/>
        <v>52.083333333333329</v>
      </c>
      <c r="Q385" s="39">
        <f t="shared" si="110"/>
        <v>30</v>
      </c>
      <c r="R385" s="39">
        <f t="shared" si="111"/>
        <v>358</v>
      </c>
      <c r="S385" s="49">
        <f t="shared" si="117"/>
        <v>0</v>
      </c>
      <c r="T385" s="49">
        <f t="shared" si="112"/>
        <v>0</v>
      </c>
      <c r="U385" s="50">
        <f t="shared" si="113"/>
        <v>0</v>
      </c>
      <c r="V385" s="49">
        <f t="shared" si="114"/>
        <v>0</v>
      </c>
      <c r="W385" s="49"/>
      <c r="X385" s="49">
        <f t="shared" si="115"/>
        <v>0</v>
      </c>
      <c r="Y385" s="51">
        <f t="shared" si="118"/>
        <v>0</v>
      </c>
      <c r="Z385" s="52">
        <f t="shared" si="119"/>
        <v>0</v>
      </c>
      <c r="AA385" s="53">
        <f t="shared" si="116"/>
        <v>0</v>
      </c>
    </row>
    <row r="386" spans="1:27" ht="15" x14ac:dyDescent="0.25">
      <c r="A386" s="55"/>
      <c r="B386" s="48">
        <f t="shared" si="103"/>
        <v>52.083333333333329</v>
      </c>
      <c r="C386" s="39">
        <f t="shared" si="97"/>
        <v>30</v>
      </c>
      <c r="D386" s="39">
        <v>359</v>
      </c>
      <c r="E386" s="57"/>
      <c r="F386" s="49">
        <f t="shared" si="98"/>
        <v>0</v>
      </c>
      <c r="G386" s="49">
        <f t="shared" si="99"/>
        <v>0</v>
      </c>
      <c r="H386" s="50">
        <f t="shared" si="91"/>
        <v>0</v>
      </c>
      <c r="I386" s="49">
        <f t="shared" si="92"/>
        <v>0</v>
      </c>
      <c r="J386" s="49"/>
      <c r="K386" s="49">
        <f t="shared" si="93"/>
        <v>0</v>
      </c>
      <c r="L386" s="51">
        <f t="shared" si="100"/>
        <v>0</v>
      </c>
      <c r="M386" s="52">
        <f t="shared" si="104"/>
        <v>0</v>
      </c>
      <c r="N386" s="53">
        <f t="shared" si="105"/>
        <v>0</v>
      </c>
      <c r="P386" s="48">
        <f t="shared" si="109"/>
        <v>52.083333333333329</v>
      </c>
      <c r="Q386" s="39">
        <f t="shared" si="110"/>
        <v>30</v>
      </c>
      <c r="R386" s="39">
        <f t="shared" si="111"/>
        <v>359</v>
      </c>
      <c r="S386" s="49">
        <f t="shared" si="117"/>
        <v>0</v>
      </c>
      <c r="T386" s="49">
        <f t="shared" si="112"/>
        <v>0</v>
      </c>
      <c r="U386" s="50">
        <f t="shared" si="113"/>
        <v>0</v>
      </c>
      <c r="V386" s="49">
        <f t="shared" si="114"/>
        <v>0</v>
      </c>
      <c r="W386" s="49"/>
      <c r="X386" s="49">
        <f t="shared" si="115"/>
        <v>0</v>
      </c>
      <c r="Y386" s="51">
        <f t="shared" si="118"/>
        <v>0</v>
      </c>
      <c r="Z386" s="52">
        <f t="shared" si="119"/>
        <v>0</v>
      </c>
      <c r="AA386" s="53">
        <f t="shared" si="116"/>
        <v>0</v>
      </c>
    </row>
    <row r="387" spans="1:27" ht="15" x14ac:dyDescent="0.25">
      <c r="A387" s="55"/>
      <c r="B387" s="48">
        <f t="shared" si="103"/>
        <v>52.083333333333329</v>
      </c>
      <c r="C387" s="39">
        <f t="shared" si="97"/>
        <v>30</v>
      </c>
      <c r="D387" s="39">
        <v>360</v>
      </c>
      <c r="E387" s="57"/>
      <c r="F387" s="49">
        <f t="shared" si="98"/>
        <v>0</v>
      </c>
      <c r="G387" s="49">
        <f t="shared" si="99"/>
        <v>0</v>
      </c>
      <c r="H387" s="50">
        <f t="shared" si="91"/>
        <v>0</v>
      </c>
      <c r="I387" s="49">
        <f t="shared" si="92"/>
        <v>0</v>
      </c>
      <c r="J387" s="49"/>
      <c r="K387" s="49">
        <f t="shared" si="93"/>
        <v>0</v>
      </c>
      <c r="L387" s="51">
        <f t="shared" si="100"/>
        <v>0</v>
      </c>
      <c r="M387" s="52">
        <f t="shared" si="104"/>
        <v>0</v>
      </c>
      <c r="N387" s="53">
        <f t="shared" si="105"/>
        <v>0</v>
      </c>
      <c r="P387" s="48">
        <f t="shared" si="109"/>
        <v>52.083333333333329</v>
      </c>
      <c r="Q387" s="39">
        <f t="shared" si="110"/>
        <v>30</v>
      </c>
      <c r="R387" s="39">
        <f t="shared" si="111"/>
        <v>360</v>
      </c>
      <c r="S387" s="49">
        <f t="shared" si="117"/>
        <v>0</v>
      </c>
      <c r="T387" s="49">
        <f t="shared" si="112"/>
        <v>0</v>
      </c>
      <c r="U387" s="50">
        <f t="shared" si="113"/>
        <v>0</v>
      </c>
      <c r="V387" s="49">
        <f t="shared" si="114"/>
        <v>0</v>
      </c>
      <c r="W387" s="49"/>
      <c r="X387" s="49">
        <f t="shared" si="115"/>
        <v>0</v>
      </c>
      <c r="Y387" s="51">
        <f t="shared" si="118"/>
        <v>0</v>
      </c>
      <c r="Z387" s="52">
        <f t="shared" si="119"/>
        <v>0</v>
      </c>
      <c r="AA387" s="53">
        <f t="shared" si="116"/>
        <v>0</v>
      </c>
    </row>
    <row r="388" spans="1:27" s="61" customFormat="1" x14ac:dyDescent="0.2">
      <c r="A388" s="55"/>
      <c r="B388" s="57"/>
      <c r="C388" s="57"/>
      <c r="D388" s="57"/>
      <c r="E388" s="57"/>
      <c r="F388" s="55"/>
      <c r="G388" s="55"/>
      <c r="H388" s="55"/>
      <c r="I388" s="55"/>
      <c r="J388" s="55"/>
      <c r="K388" s="55"/>
      <c r="L388" s="55"/>
      <c r="M388" s="55"/>
      <c r="N388" s="55"/>
      <c r="O388" s="55"/>
      <c r="P388" s="55"/>
      <c r="Q388" s="55"/>
      <c r="R388" s="55"/>
      <c r="S388" s="55"/>
      <c r="T388" s="55"/>
      <c r="U388" s="55"/>
      <c r="V388" s="55"/>
      <c r="W388" s="55"/>
      <c r="X388" s="55"/>
      <c r="Y388" s="55"/>
    </row>
    <row r="389" spans="1:27" x14ac:dyDescent="0.2"/>
    <row r="390" spans="1:27" hidden="1" x14ac:dyDescent="0.2"/>
  </sheetData>
  <sheetProtection password="C7AE" sheet="1" objects="1" scenarios="1"/>
  <mergeCells count="24">
    <mergeCell ref="H24:K24"/>
    <mergeCell ref="H25:K25"/>
    <mergeCell ref="P26:R26"/>
    <mergeCell ref="F21:N21"/>
    <mergeCell ref="P21:X21"/>
    <mergeCell ref="R23:U23"/>
    <mergeCell ref="R24:U24"/>
    <mergeCell ref="R25:U25"/>
    <mergeCell ref="G8:K8"/>
    <mergeCell ref="I18:K18"/>
    <mergeCell ref="I19:K19"/>
    <mergeCell ref="I20:K20"/>
    <mergeCell ref="H23:K23"/>
    <mergeCell ref="F9:K9"/>
    <mergeCell ref="F10:K10"/>
    <mergeCell ref="F11:K11"/>
    <mergeCell ref="F12:K12"/>
    <mergeCell ref="G14:K14"/>
    <mergeCell ref="I17:K17"/>
    <mergeCell ref="C1:V1"/>
    <mergeCell ref="F3:K3"/>
    <mergeCell ref="G5:K5"/>
    <mergeCell ref="G6:K6"/>
    <mergeCell ref="G7:K7"/>
  </mergeCells>
  <dataValidations count="3">
    <dataValidation type="list" allowBlank="1" showInputMessage="1" showErrorMessage="1" sqref="L18">
      <formula1>$D$28:$D$57</formula1>
    </dataValidation>
    <dataValidation type="list" allowBlank="1" showInputMessage="1" showErrorMessage="1" sqref="L19">
      <formula1>$D$45:$D$77</formula1>
    </dataValidation>
    <dataValidation type="whole" allowBlank="1" showInputMessage="1" showErrorMessage="1" errorTitle="Invalid Entry" error="Please enter a postive number" sqref="L6 L7 L9 L10 L11 L12 L17">
      <formula1>0</formula1>
      <formula2>500000</formula2>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1496"/>
  <sheetViews>
    <sheetView showGridLines="0" zoomScale="96" zoomScaleNormal="96" zoomScaleSheetLayoutView="30" workbookViewId="0">
      <selection sqref="A1:G1"/>
    </sheetView>
  </sheetViews>
  <sheetFormatPr defaultColWidth="0" defaultRowHeight="0" customHeight="1" zeroHeight="1" x14ac:dyDescent="0.25"/>
  <cols>
    <col min="1" max="1" width="14.7109375" style="164" customWidth="1"/>
    <col min="2" max="2" width="50.7109375" style="165" customWidth="1"/>
    <col min="3" max="3" width="11.5703125" style="164" customWidth="1"/>
    <col min="4" max="4" width="30.7109375" style="166" customWidth="1"/>
    <col min="5" max="5" width="31.42578125" style="167" customWidth="1"/>
    <col min="6" max="6" width="4.42578125" style="168" customWidth="1"/>
    <col min="7" max="7" width="45.28515625" style="164" customWidth="1"/>
    <col min="8" max="8" width="0.42578125" style="96" customWidth="1"/>
    <col min="9" max="32" width="0.28515625" style="96" customWidth="1"/>
    <col min="33" max="48" width="15.42578125" style="96" hidden="1" customWidth="1"/>
    <col min="49" max="49" width="45.5703125" style="96" hidden="1" customWidth="1"/>
    <col min="50" max="65" width="15.42578125" style="96" hidden="1" customWidth="1"/>
    <col min="66" max="72" width="15.42578125" style="121" hidden="1" customWidth="1"/>
    <col min="73" max="74" width="21.140625" style="121" hidden="1" customWidth="1"/>
    <col min="75" max="92" width="9.140625" style="96" hidden="1" customWidth="1"/>
    <col min="93" max="93" width="62.28515625" style="96" hidden="1" customWidth="1"/>
    <col min="94" max="117" width="9.140625" style="96" hidden="1" customWidth="1"/>
    <col min="118" max="16384" width="9.140625" style="164" hidden="1"/>
  </cols>
  <sheetData>
    <row r="1" spans="1:117" s="95" customFormat="1" ht="103.5" customHeight="1" thickBot="1" x14ac:dyDescent="0.55000000000000004">
      <c r="A1" s="194" t="s">
        <v>1976</v>
      </c>
      <c r="B1" s="195"/>
      <c r="C1" s="195"/>
      <c r="D1" s="195"/>
      <c r="E1" s="195"/>
      <c r="F1" s="195"/>
      <c r="G1" s="195"/>
      <c r="H1" s="37"/>
      <c r="I1" s="36"/>
      <c r="J1" s="36"/>
      <c r="K1" s="36"/>
      <c r="L1" s="36"/>
      <c r="M1" s="36"/>
      <c r="N1" s="36"/>
      <c r="O1" s="36"/>
      <c r="P1" s="3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121"/>
      <c r="BO1" s="121"/>
      <c r="BP1" s="121"/>
      <c r="BQ1" s="121"/>
      <c r="BR1" s="121"/>
      <c r="BS1" s="121"/>
      <c r="BT1" s="121"/>
      <c r="BU1" s="122"/>
      <c r="BV1" s="122"/>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row>
    <row r="2" spans="1:117" s="95" customFormat="1" ht="21" customHeight="1" x14ac:dyDescent="0.35">
      <c r="A2" s="20"/>
      <c r="B2" s="29" t="s">
        <v>1914</v>
      </c>
      <c r="C2" s="21"/>
      <c r="D2" s="196" t="s">
        <v>1918</v>
      </c>
      <c r="E2" s="196"/>
      <c r="F2" s="17"/>
      <c r="G2" s="17" t="s">
        <v>1913</v>
      </c>
      <c r="H2" s="36"/>
      <c r="I2" s="36"/>
      <c r="J2" s="171"/>
      <c r="K2" s="37"/>
      <c r="L2" s="37"/>
      <c r="M2" s="37"/>
      <c r="N2" s="36"/>
      <c r="O2" s="36"/>
      <c r="P2" s="3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130">
        <f>AVERAGE(AT6:AT139)</f>
        <v>0.69320513175554477</v>
      </c>
      <c r="AU2" s="96"/>
      <c r="AV2" s="96"/>
      <c r="AW2" s="96"/>
      <c r="AX2" s="96"/>
      <c r="AY2" s="96"/>
      <c r="AZ2" s="96"/>
      <c r="BA2" s="96"/>
      <c r="BB2" s="96"/>
      <c r="BC2" s="96"/>
      <c r="BD2" s="96"/>
      <c r="BE2" s="96"/>
      <c r="BF2" s="96"/>
      <c r="BG2" s="96"/>
      <c r="BH2" s="96"/>
      <c r="BI2" s="96"/>
      <c r="BJ2" s="96"/>
      <c r="BK2" s="96"/>
      <c r="BL2" s="96"/>
      <c r="BM2" s="96"/>
      <c r="BN2" s="121"/>
      <c r="BO2" s="121"/>
      <c r="BP2" s="121"/>
      <c r="BQ2" s="121"/>
      <c r="BR2" s="121"/>
      <c r="BS2" s="121"/>
      <c r="BT2" s="121"/>
      <c r="BU2" s="122"/>
      <c r="BV2" s="122"/>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row>
    <row r="3" spans="1:117" s="95" customFormat="1" ht="43.5" customHeight="1" x14ac:dyDescent="0.45">
      <c r="A3" s="86" t="s">
        <v>1916</v>
      </c>
      <c r="B3" s="25" t="s">
        <v>1910</v>
      </c>
      <c r="C3" s="22"/>
      <c r="D3" s="201">
        <v>30000</v>
      </c>
      <c r="E3" s="201"/>
      <c r="F3" s="8"/>
      <c r="G3" s="191" t="s">
        <v>3142</v>
      </c>
      <c r="H3" s="36"/>
      <c r="I3" s="36"/>
      <c r="J3" s="190"/>
      <c r="K3" s="190"/>
      <c r="L3" s="190"/>
      <c r="M3" s="190"/>
      <c r="N3" s="36"/>
      <c r="O3" s="36"/>
      <c r="P3" s="3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t="s">
        <v>144</v>
      </c>
      <c r="AX3" s="96"/>
      <c r="AY3" s="96"/>
      <c r="AZ3" s="96"/>
      <c r="BA3" s="95" t="s">
        <v>147</v>
      </c>
      <c r="BB3" s="96" t="s">
        <v>141</v>
      </c>
      <c r="BC3" s="96" t="s">
        <v>142</v>
      </c>
      <c r="BD3" s="96"/>
      <c r="BE3" s="96"/>
      <c r="BF3" s="96"/>
      <c r="BG3" s="95" t="s">
        <v>150</v>
      </c>
      <c r="BH3" s="96"/>
      <c r="BI3" s="96"/>
      <c r="BJ3" s="96"/>
      <c r="BK3" s="96"/>
      <c r="BL3" s="96"/>
      <c r="BM3" s="96"/>
      <c r="BN3" s="131" t="s">
        <v>1104</v>
      </c>
      <c r="BO3" s="121"/>
      <c r="BP3" s="132" t="s">
        <v>1105</v>
      </c>
      <c r="BQ3" s="121"/>
      <c r="BR3" s="121"/>
      <c r="BS3" s="121"/>
      <c r="BT3" s="121"/>
      <c r="BU3" s="122"/>
      <c r="BV3" s="122"/>
      <c r="BW3" s="110"/>
      <c r="BX3" s="110"/>
      <c r="BY3" s="110"/>
      <c r="BZ3" s="110"/>
      <c r="CA3" s="110"/>
      <c r="CB3" s="110"/>
      <c r="CC3" s="110"/>
      <c r="CD3" s="110"/>
      <c r="CE3" s="110"/>
      <c r="CF3" s="110"/>
      <c r="CG3" s="110"/>
      <c r="CH3" s="110"/>
      <c r="CI3" s="110"/>
      <c r="CJ3" s="110"/>
      <c r="CK3" s="110"/>
      <c r="CL3" s="110"/>
      <c r="CM3" s="110"/>
      <c r="CN3" s="110"/>
      <c r="CO3" s="110"/>
      <c r="CP3" s="110"/>
      <c r="CQ3" s="110"/>
      <c r="CR3" s="110" t="s">
        <v>1864</v>
      </c>
      <c r="CS3" s="110"/>
      <c r="CT3" s="110"/>
      <c r="CU3" s="110"/>
      <c r="CV3" s="110"/>
      <c r="CW3" s="110"/>
      <c r="CX3" s="110"/>
      <c r="CY3" s="110"/>
      <c r="CZ3" s="110"/>
      <c r="DA3" s="110"/>
      <c r="DB3" s="110"/>
      <c r="DC3" s="110"/>
      <c r="DD3" s="110"/>
      <c r="DE3" s="110"/>
      <c r="DF3" s="110"/>
      <c r="DG3" s="110"/>
      <c r="DH3" s="110"/>
      <c r="DI3" s="110"/>
      <c r="DJ3" s="110"/>
      <c r="DK3" s="110"/>
      <c r="DL3" s="110"/>
      <c r="DM3" s="110"/>
    </row>
    <row r="4" spans="1:117" s="95" customFormat="1" ht="28.5" customHeight="1" thickBot="1" x14ac:dyDescent="0.4">
      <c r="A4" s="86"/>
      <c r="B4" s="25"/>
      <c r="C4" s="20"/>
      <c r="D4" s="23"/>
      <c r="E4" s="24"/>
      <c r="F4" s="9"/>
      <c r="G4" s="192"/>
      <c r="H4" s="36"/>
      <c r="I4" s="36"/>
      <c r="J4" s="171"/>
      <c r="K4" s="37"/>
      <c r="L4" s="37"/>
      <c r="M4" s="37"/>
      <c r="N4" s="36"/>
      <c r="O4" s="36"/>
      <c r="P4" s="36"/>
      <c r="Q4" s="96"/>
      <c r="R4" s="96"/>
      <c r="S4" s="96"/>
      <c r="T4" s="96"/>
      <c r="U4" s="96"/>
      <c r="V4" s="96"/>
      <c r="W4" s="96"/>
      <c r="X4" s="96"/>
      <c r="Y4" s="96"/>
      <c r="Z4" s="96"/>
      <c r="AA4" s="96"/>
      <c r="AB4" s="96"/>
      <c r="AC4" s="96"/>
      <c r="AD4" s="96"/>
      <c r="AE4" s="96"/>
      <c r="AF4" s="96"/>
      <c r="AG4" s="96"/>
      <c r="AH4" s="96"/>
      <c r="AI4" s="96"/>
      <c r="AJ4" s="96"/>
      <c r="AK4" s="96"/>
      <c r="AL4" s="96"/>
      <c r="AM4" s="96"/>
      <c r="AN4" s="96"/>
      <c r="AO4" s="96"/>
      <c r="AP4" s="133" t="s">
        <v>1924</v>
      </c>
      <c r="AQ4" s="133" t="s">
        <v>140</v>
      </c>
      <c r="AR4" s="133" t="s">
        <v>141</v>
      </c>
      <c r="AS4" s="133" t="s">
        <v>142</v>
      </c>
      <c r="AT4" s="133" t="s">
        <v>1923</v>
      </c>
      <c r="AU4" s="96"/>
      <c r="AV4" s="134" t="s">
        <v>143</v>
      </c>
      <c r="AW4" s="135" t="s">
        <v>1960</v>
      </c>
      <c r="AX4" s="135"/>
      <c r="AY4" s="134" t="s">
        <v>145</v>
      </c>
      <c r="AZ4" s="134" t="s">
        <v>146</v>
      </c>
      <c r="BA4" s="134" t="s">
        <v>147</v>
      </c>
      <c r="BB4" s="135" t="s">
        <v>141</v>
      </c>
      <c r="BC4" s="135" t="s">
        <v>142</v>
      </c>
      <c r="BD4" s="136" t="s">
        <v>148</v>
      </c>
      <c r="BE4" s="137" t="s">
        <v>1920</v>
      </c>
      <c r="BF4" s="134" t="s">
        <v>149</v>
      </c>
      <c r="BG4" s="134" t="s">
        <v>150</v>
      </c>
      <c r="BH4" s="137" t="s">
        <v>1921</v>
      </c>
      <c r="BI4" s="138" t="s">
        <v>1922</v>
      </c>
      <c r="BJ4" s="135" t="s">
        <v>1925</v>
      </c>
      <c r="BK4" s="135" t="s">
        <v>1926</v>
      </c>
      <c r="BL4" s="135" t="s">
        <v>1968</v>
      </c>
      <c r="BM4" s="96"/>
      <c r="BN4" s="121" t="s">
        <v>1959</v>
      </c>
      <c r="BO4" s="139" t="s">
        <v>1439</v>
      </c>
      <c r="BP4" s="121">
        <v>100</v>
      </c>
      <c r="BQ4" s="132" t="s">
        <v>1106</v>
      </c>
      <c r="BR4" s="132" t="s">
        <v>1107</v>
      </c>
      <c r="BS4" s="132" t="s">
        <v>1108</v>
      </c>
      <c r="BT4" s="132" t="s">
        <v>1109</v>
      </c>
      <c r="BU4" s="140" t="s">
        <v>1110</v>
      </c>
      <c r="BV4" s="140" t="s">
        <v>1111</v>
      </c>
      <c r="BW4" s="110"/>
      <c r="BX4" s="110"/>
      <c r="BY4" s="110"/>
      <c r="BZ4" s="110"/>
      <c r="CA4" s="110"/>
      <c r="CB4" s="110" t="s">
        <v>1442</v>
      </c>
      <c r="CC4" s="110">
        <v>0</v>
      </c>
      <c r="CD4" s="110" t="s">
        <v>1446</v>
      </c>
      <c r="CE4" s="110"/>
      <c r="CF4" s="110"/>
      <c r="CG4" s="110"/>
      <c r="CH4" s="110"/>
      <c r="CI4" s="110"/>
      <c r="CJ4" s="110"/>
      <c r="CK4" s="110"/>
      <c r="CL4" s="110"/>
      <c r="CM4" s="110"/>
      <c r="CN4" s="111">
        <v>470</v>
      </c>
      <c r="CO4" s="110" t="s">
        <v>672</v>
      </c>
      <c r="CP4" s="112" t="s">
        <v>1467</v>
      </c>
      <c r="CQ4" s="112" t="s">
        <v>177</v>
      </c>
      <c r="CR4" s="113">
        <v>43500</v>
      </c>
      <c r="CS4" s="113">
        <v>72900</v>
      </c>
      <c r="CT4" s="114">
        <v>0.57999999999999996</v>
      </c>
      <c r="CU4" s="110"/>
      <c r="CV4" s="110"/>
      <c r="CW4" s="110"/>
      <c r="CX4" s="110"/>
      <c r="CY4" s="110"/>
      <c r="CZ4" s="110"/>
      <c r="DA4" s="110"/>
      <c r="DB4" s="110"/>
      <c r="DC4" s="110"/>
      <c r="DD4" s="110"/>
      <c r="DE4" s="110"/>
      <c r="DF4" s="110"/>
      <c r="DG4" s="110"/>
      <c r="DH4" s="110"/>
      <c r="DI4" s="110"/>
      <c r="DJ4" s="110"/>
      <c r="DK4" s="110"/>
      <c r="DL4" s="110"/>
      <c r="DM4" s="110"/>
    </row>
    <row r="5" spans="1:117" s="95" customFormat="1" ht="44.25" customHeight="1" thickTop="1" thickBot="1" x14ac:dyDescent="0.5">
      <c r="A5" s="87"/>
      <c r="B5" s="80" t="s">
        <v>1957</v>
      </c>
      <c r="C5" s="20"/>
      <c r="D5" s="197" t="s">
        <v>1956</v>
      </c>
      <c r="E5" s="198"/>
      <c r="F5" s="8"/>
      <c r="G5" s="192" t="s">
        <v>1958</v>
      </c>
      <c r="H5" s="36">
        <f>MATCH(D5,AQ5:AQ139,0)</f>
        <v>1</v>
      </c>
      <c r="I5" s="36"/>
      <c r="J5" s="190"/>
      <c r="K5" s="190"/>
      <c r="L5" s="190"/>
      <c r="M5" s="190"/>
      <c r="N5" s="36"/>
      <c r="O5" s="36"/>
      <c r="P5" s="3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t="s">
        <v>1956</v>
      </c>
      <c r="AR5" s="96"/>
      <c r="AS5" s="96"/>
      <c r="AT5" s="96"/>
      <c r="AU5" s="96"/>
      <c r="AV5" s="141">
        <v>257</v>
      </c>
      <c r="AW5" s="96" t="s">
        <v>2788</v>
      </c>
      <c r="AX5" s="96" t="s">
        <v>363</v>
      </c>
      <c r="AY5" s="142" t="s">
        <v>159</v>
      </c>
      <c r="AZ5" s="142" t="s">
        <v>195</v>
      </c>
      <c r="BA5" s="103">
        <v>82000</v>
      </c>
      <c r="BB5" s="103">
        <v>51500</v>
      </c>
      <c r="BC5" s="103">
        <v>72500</v>
      </c>
      <c r="BD5" s="103">
        <v>728000</v>
      </c>
      <c r="BE5" s="143">
        <v>8.1000000000000003E-2</v>
      </c>
      <c r="BF5" s="144">
        <v>0.44</v>
      </c>
      <c r="BG5" s="103">
        <v>4750</v>
      </c>
      <c r="BH5" s="103">
        <v>750800</v>
      </c>
      <c r="BI5" s="145">
        <v>9.1999999999999998E-2</v>
      </c>
      <c r="BJ5" s="96">
        <v>756</v>
      </c>
      <c r="BK5" s="99">
        <f>_xlfn.PERCENTRANK.INC($BA$5:$BA$1160,BA5)</f>
        <v>0.125</v>
      </c>
      <c r="BL5" s="99">
        <f>IF(BB5="No Data","No Data",_xlfn.PERCENTRANK.INC($BB$5:$BB$1160,BB5))</f>
        <v>0.92</v>
      </c>
      <c r="BM5" s="96"/>
      <c r="BN5" s="146" t="s">
        <v>1120</v>
      </c>
      <c r="BO5" s="108" t="str">
        <f t="shared" ref="BO5:BO72" si="0">RIGHT(BN5,2)</f>
        <v>AK</v>
      </c>
      <c r="BP5" s="108">
        <v>128.41311980608808</v>
      </c>
      <c r="BQ5" s="108">
        <v>134.48498692597968</v>
      </c>
      <c r="BR5" s="108">
        <v>142.8588738024765</v>
      </c>
      <c r="BS5" s="108">
        <v>94.062657746249528</v>
      </c>
      <c r="BT5" s="108">
        <v>122.01170603971599</v>
      </c>
      <c r="BU5" s="109">
        <v>135.65256696675723</v>
      </c>
      <c r="BV5" s="109">
        <v>124.78621040283538</v>
      </c>
      <c r="BW5" s="110"/>
      <c r="BX5" s="110"/>
      <c r="BY5" s="110"/>
      <c r="BZ5" s="110"/>
      <c r="CA5" s="110"/>
      <c r="CB5" s="110" t="s">
        <v>1441</v>
      </c>
      <c r="CC5" s="110">
        <v>1</v>
      </c>
      <c r="CD5" s="110" t="s">
        <v>1445</v>
      </c>
      <c r="CE5" s="110"/>
      <c r="CF5" s="110"/>
      <c r="CG5" s="110"/>
      <c r="CH5" s="110"/>
      <c r="CI5" s="110"/>
      <c r="CJ5" s="110"/>
      <c r="CK5" s="110"/>
      <c r="CL5" s="110"/>
      <c r="CM5" s="110"/>
      <c r="CN5" s="111" t="s">
        <v>1570</v>
      </c>
      <c r="CO5" s="110" t="s">
        <v>376</v>
      </c>
      <c r="CP5" s="112" t="s">
        <v>1447</v>
      </c>
      <c r="CQ5" s="112" t="s">
        <v>1507</v>
      </c>
      <c r="CR5" s="113">
        <v>45900</v>
      </c>
      <c r="CS5" s="113">
        <v>80500</v>
      </c>
      <c r="CT5" s="114">
        <v>0.32</v>
      </c>
      <c r="CU5" s="110"/>
      <c r="CV5" s="110"/>
      <c r="CW5" s="110"/>
      <c r="CX5" s="110"/>
      <c r="CY5" s="110"/>
      <c r="CZ5" s="110"/>
      <c r="DA5" s="110"/>
      <c r="DB5" s="110"/>
      <c r="DC5" s="110"/>
      <c r="DD5" s="110"/>
      <c r="DE5" s="110"/>
      <c r="DF5" s="110"/>
      <c r="DG5" s="110"/>
      <c r="DH5" s="110"/>
      <c r="DI5" s="110"/>
      <c r="DJ5" s="110"/>
      <c r="DK5" s="110"/>
      <c r="DL5" s="110"/>
      <c r="DM5" s="110"/>
    </row>
    <row r="6" spans="1:117" s="95" customFormat="1" ht="22.5" customHeight="1" thickTop="1" x14ac:dyDescent="0.35">
      <c r="A6" s="86"/>
      <c r="B6" s="25"/>
      <c r="C6" s="20"/>
      <c r="D6" s="81" t="s">
        <v>141</v>
      </c>
      <c r="E6" s="81" t="s">
        <v>142</v>
      </c>
      <c r="F6" s="9"/>
      <c r="G6" s="192"/>
      <c r="H6" s="36"/>
      <c r="I6" s="36"/>
      <c r="J6" s="37"/>
      <c r="K6" s="37"/>
      <c r="L6" s="37"/>
      <c r="M6" s="37"/>
      <c r="N6" s="36"/>
      <c r="O6" s="36"/>
      <c r="P6" s="36"/>
      <c r="Q6" s="96"/>
      <c r="R6" s="96"/>
      <c r="S6" s="96"/>
      <c r="T6" s="96"/>
      <c r="U6" s="96"/>
      <c r="V6" s="96"/>
      <c r="W6" s="96"/>
      <c r="X6" s="96"/>
      <c r="Y6" s="96"/>
      <c r="Z6" s="96"/>
      <c r="AA6" s="96"/>
      <c r="AB6" s="96"/>
      <c r="AC6" s="96"/>
      <c r="AD6" s="96"/>
      <c r="AE6" s="96"/>
      <c r="AF6" s="96"/>
      <c r="AG6" s="96"/>
      <c r="AH6" s="96"/>
      <c r="AI6" s="96"/>
      <c r="AJ6" s="96"/>
      <c r="AK6" s="96"/>
      <c r="AL6" s="96"/>
      <c r="AM6" s="96"/>
      <c r="AN6" s="96"/>
      <c r="AO6" s="96">
        <f>CEILING(AR6,500)</f>
        <v>44500</v>
      </c>
      <c r="AP6" s="97">
        <v>54</v>
      </c>
      <c r="AQ6" s="96" t="s">
        <v>55</v>
      </c>
      <c r="AR6" s="98">
        <v>44500</v>
      </c>
      <c r="AS6" s="98">
        <v>74500</v>
      </c>
      <c r="AT6" s="99">
        <f t="shared" ref="AT6:AT37" si="1">(AS6-AR6)/AR6</f>
        <v>0.6741573033707865</v>
      </c>
      <c r="AU6" s="99">
        <f t="shared" ref="AU6:AU37" si="2">_xlfn.PERCENTRANK.INC($AR$6:$AR$135,AR6)</f>
        <v>0.71299999999999997</v>
      </c>
      <c r="AV6" s="100">
        <v>320</v>
      </c>
      <c r="AW6" s="96" t="s">
        <v>2789</v>
      </c>
      <c r="AX6" s="96" t="s">
        <v>363</v>
      </c>
      <c r="AY6" s="101" t="s">
        <v>163</v>
      </c>
      <c r="AZ6" s="101" t="s">
        <v>195</v>
      </c>
      <c r="BA6" s="102">
        <v>131500</v>
      </c>
      <c r="BB6" s="103">
        <v>51500</v>
      </c>
      <c r="BC6" s="103">
        <v>72500</v>
      </c>
      <c r="BD6" s="102">
        <v>678400</v>
      </c>
      <c r="BE6" s="104">
        <v>6.4000000000000001E-2</v>
      </c>
      <c r="BF6" s="105">
        <v>0.44</v>
      </c>
      <c r="BG6" s="102">
        <v>4750</v>
      </c>
      <c r="BH6" s="102">
        <v>678400</v>
      </c>
      <c r="BI6" s="106">
        <v>6.4000000000000001E-2</v>
      </c>
      <c r="BJ6" s="96">
        <v>756</v>
      </c>
      <c r="BK6" s="99">
        <f t="shared" ref="BK6:BK69" si="3">_xlfn.PERCENTRANK.INC($BA$5:$BA$1160,BA6)</f>
        <v>0.54300000000000004</v>
      </c>
      <c r="BL6" s="99">
        <f t="shared" ref="BL6:BL69" si="4">IF(BB6="No Data","No Data",_xlfn.PERCENTRANK.INC($BB$5:$BB$1160,BB6))</f>
        <v>0.92</v>
      </c>
      <c r="BM6" s="96"/>
      <c r="BN6" s="107" t="s">
        <v>1209</v>
      </c>
      <c r="BO6" s="108" t="str">
        <f t="shared" si="0"/>
        <v>AK</v>
      </c>
      <c r="BP6" s="108">
        <v>137.39751665572834</v>
      </c>
      <c r="BQ6" s="108">
        <v>127.87278105146139</v>
      </c>
      <c r="BR6" s="108">
        <v>148.54500765949047</v>
      </c>
      <c r="BS6" s="108">
        <v>193.09506622544578</v>
      </c>
      <c r="BT6" s="108">
        <v>118.73717811860817</v>
      </c>
      <c r="BU6" s="109">
        <v>144.85535772530116</v>
      </c>
      <c r="BV6" s="109">
        <v>118.78387977448016</v>
      </c>
      <c r="BW6" s="110"/>
      <c r="BX6" s="110"/>
      <c r="BY6" s="110"/>
      <c r="BZ6" s="110"/>
      <c r="CA6" s="110"/>
      <c r="CB6" s="110" t="s">
        <v>1440</v>
      </c>
      <c r="CC6" s="110">
        <v>2</v>
      </c>
      <c r="CD6" s="110" t="s">
        <v>1443</v>
      </c>
      <c r="CE6" s="110"/>
      <c r="CF6" s="110"/>
      <c r="CG6" s="110"/>
      <c r="CH6" s="110"/>
      <c r="CI6" s="110"/>
      <c r="CJ6" s="110"/>
      <c r="CK6" s="110"/>
      <c r="CL6" s="110"/>
      <c r="CM6" s="110"/>
      <c r="CN6" s="111" t="s">
        <v>1613</v>
      </c>
      <c r="CO6" s="110" t="s">
        <v>337</v>
      </c>
      <c r="CP6" s="112" t="s">
        <v>1451</v>
      </c>
      <c r="CQ6" s="112" t="s">
        <v>166</v>
      </c>
      <c r="CR6" s="113">
        <v>49700</v>
      </c>
      <c r="CS6" s="113">
        <v>75900</v>
      </c>
      <c r="CT6" s="114">
        <v>0.54</v>
      </c>
      <c r="CU6" s="110"/>
      <c r="CV6" s="110"/>
      <c r="CW6" s="110"/>
      <c r="CX6" s="110"/>
      <c r="CY6" s="110"/>
      <c r="CZ6" s="110"/>
      <c r="DA6" s="110"/>
      <c r="DB6" s="110"/>
      <c r="DC6" s="110"/>
      <c r="DD6" s="110"/>
      <c r="DE6" s="110"/>
      <c r="DF6" s="110"/>
      <c r="DG6" s="110"/>
      <c r="DH6" s="110"/>
      <c r="DI6" s="110"/>
      <c r="DJ6" s="110"/>
      <c r="DK6" s="110"/>
      <c r="DL6" s="110"/>
      <c r="DM6" s="110"/>
    </row>
    <row r="7" spans="1:117" s="95" customFormat="1" ht="42.75" customHeight="1" x14ac:dyDescent="0.35">
      <c r="A7" s="88" t="s">
        <v>1917</v>
      </c>
      <c r="B7" s="82" t="s">
        <v>1919</v>
      </c>
      <c r="C7" s="22"/>
      <c r="D7" s="32" t="str">
        <f>IF(H5=1,"",INDEX($AR$5:$AR$139,H5))</f>
        <v/>
      </c>
      <c r="E7" s="15" t="str">
        <f>IF(H5=1,"",INDEX($AS$5:$AS$139,H5))</f>
        <v/>
      </c>
      <c r="F7" s="11"/>
      <c r="G7" s="4"/>
      <c r="H7" s="36"/>
      <c r="I7" s="36"/>
      <c r="J7" s="172"/>
      <c r="K7" s="172"/>
      <c r="L7" s="37"/>
      <c r="M7" s="37"/>
      <c r="N7" s="36"/>
      <c r="O7" s="36"/>
      <c r="P7" s="36"/>
      <c r="Q7" s="96"/>
      <c r="R7" s="96"/>
      <c r="S7" s="96"/>
      <c r="T7" s="96"/>
      <c r="U7" s="96"/>
      <c r="V7" s="96"/>
      <c r="W7" s="96"/>
      <c r="X7" s="96"/>
      <c r="Y7" s="96"/>
      <c r="Z7" s="96"/>
      <c r="AA7" s="96"/>
      <c r="AB7" s="96"/>
      <c r="AC7" s="96"/>
      <c r="AD7" s="96"/>
      <c r="AE7" s="96"/>
      <c r="AF7" s="96"/>
      <c r="AG7" s="96"/>
      <c r="AH7" s="96"/>
      <c r="AI7" s="96"/>
      <c r="AJ7" s="96"/>
      <c r="AK7" s="96"/>
      <c r="AL7" s="96"/>
      <c r="AM7" s="96"/>
      <c r="AN7" s="96"/>
      <c r="AO7" s="96">
        <f t="shared" ref="AO7:AO70" si="5">CEILING(AR7,500)</f>
        <v>56500</v>
      </c>
      <c r="AP7" s="97">
        <v>3</v>
      </c>
      <c r="AQ7" s="96" t="s">
        <v>2</v>
      </c>
      <c r="AR7" s="98">
        <v>56500</v>
      </c>
      <c r="AS7" s="98">
        <v>112000</v>
      </c>
      <c r="AT7" s="99">
        <f t="shared" si="1"/>
        <v>0.98230088495575218</v>
      </c>
      <c r="AU7" s="99">
        <f t="shared" si="2"/>
        <v>0.90600000000000003</v>
      </c>
      <c r="AV7" s="100">
        <v>156</v>
      </c>
      <c r="AW7" s="96" t="s">
        <v>2790</v>
      </c>
      <c r="AX7" s="96" t="s">
        <v>289</v>
      </c>
      <c r="AY7" s="101" t="s">
        <v>159</v>
      </c>
      <c r="AZ7" s="101" t="s">
        <v>192</v>
      </c>
      <c r="BA7" s="102">
        <v>75500</v>
      </c>
      <c r="BB7" s="103">
        <v>44500</v>
      </c>
      <c r="BC7" s="103">
        <v>79000</v>
      </c>
      <c r="BD7" s="102">
        <v>841300</v>
      </c>
      <c r="BE7" s="104">
        <v>8.7999999999999995E-2</v>
      </c>
      <c r="BF7" s="105">
        <v>0.52</v>
      </c>
      <c r="BG7" s="102">
        <v>4750</v>
      </c>
      <c r="BH7" s="102">
        <v>863300</v>
      </c>
      <c r="BI7" s="106">
        <v>0.10100000000000001</v>
      </c>
      <c r="BJ7" s="96">
        <v>757</v>
      </c>
      <c r="BK7" s="99">
        <f t="shared" si="3"/>
        <v>6.0999999999999999E-2</v>
      </c>
      <c r="BL7" s="99">
        <f t="shared" si="4"/>
        <v>0.624</v>
      </c>
      <c r="BM7" s="96"/>
      <c r="BN7" s="107" t="s">
        <v>1267</v>
      </c>
      <c r="BO7" s="108" t="str">
        <f t="shared" si="0"/>
        <v>AK</v>
      </c>
      <c r="BP7" s="108">
        <v>136.5298740504312</v>
      </c>
      <c r="BQ7" s="108">
        <v>133.08299444449028</v>
      </c>
      <c r="BR7" s="108">
        <v>165.73381120104088</v>
      </c>
      <c r="BS7" s="108">
        <v>135.09816231145513</v>
      </c>
      <c r="BT7" s="108">
        <v>121.23085860321434</v>
      </c>
      <c r="BU7" s="109">
        <v>144.426717863292</v>
      </c>
      <c r="BV7" s="109">
        <v>116.08757456720021</v>
      </c>
      <c r="BW7" s="110"/>
      <c r="BX7" s="110"/>
      <c r="BY7" s="110"/>
      <c r="BZ7" s="110"/>
      <c r="CA7" s="110"/>
      <c r="CB7" s="110"/>
      <c r="CC7" s="110"/>
      <c r="CD7" s="110"/>
      <c r="CE7" s="110"/>
      <c r="CF7" s="110"/>
      <c r="CG7" s="110"/>
      <c r="CH7" s="110"/>
      <c r="CI7" s="110"/>
      <c r="CJ7" s="110"/>
      <c r="CK7" s="110"/>
      <c r="CL7" s="110"/>
      <c r="CM7" s="110"/>
      <c r="CN7" s="111">
        <v>925</v>
      </c>
      <c r="CO7" s="110" t="s">
        <v>1003</v>
      </c>
      <c r="CP7" s="112" t="s">
        <v>1467</v>
      </c>
      <c r="CQ7" s="112" t="s">
        <v>1476</v>
      </c>
      <c r="CR7" s="113">
        <v>43300</v>
      </c>
      <c r="CS7" s="113">
        <v>56900</v>
      </c>
      <c r="CT7" s="114">
        <v>0.6</v>
      </c>
      <c r="CU7" s="110"/>
      <c r="CV7" s="110"/>
      <c r="CW7" s="110"/>
      <c r="CX7" s="110"/>
      <c r="CY7" s="110"/>
      <c r="CZ7" s="110"/>
      <c r="DA7" s="110"/>
      <c r="DB7" s="110"/>
      <c r="DC7" s="110"/>
      <c r="DD7" s="110"/>
      <c r="DE7" s="110"/>
      <c r="DF7" s="110"/>
      <c r="DG7" s="110"/>
      <c r="DH7" s="110"/>
      <c r="DI7" s="110"/>
      <c r="DJ7" s="110"/>
      <c r="DK7" s="110"/>
      <c r="DL7" s="110"/>
      <c r="DM7" s="110"/>
    </row>
    <row r="8" spans="1:117" s="95" customFormat="1" ht="39" customHeight="1" x14ac:dyDescent="0.45">
      <c r="A8" s="86"/>
      <c r="B8" s="25"/>
      <c r="C8" s="20"/>
      <c r="D8" s="199" t="str">
        <f>IF(D7=D15,A50,"")</f>
        <v/>
      </c>
      <c r="E8" s="200"/>
      <c r="F8" s="10"/>
      <c r="G8" s="85" t="s">
        <v>1966</v>
      </c>
      <c r="H8" s="36"/>
      <c r="I8" s="36"/>
      <c r="J8" s="36"/>
      <c r="K8" s="36"/>
      <c r="L8" s="36"/>
      <c r="M8" s="36"/>
      <c r="N8" s="36"/>
      <c r="O8" s="36"/>
      <c r="P8" s="36"/>
      <c r="Q8" s="96"/>
      <c r="R8" s="96"/>
      <c r="S8" s="96"/>
      <c r="T8" s="96"/>
      <c r="U8" s="96"/>
      <c r="V8" s="96"/>
      <c r="W8" s="96"/>
      <c r="X8" s="96"/>
      <c r="Y8" s="96"/>
      <c r="Z8" s="96"/>
      <c r="AA8" s="96"/>
      <c r="AB8" s="96"/>
      <c r="AC8" s="96"/>
      <c r="AD8" s="96"/>
      <c r="AE8" s="96"/>
      <c r="AF8" s="96"/>
      <c r="AG8" s="96"/>
      <c r="AH8" s="96"/>
      <c r="AI8" s="96"/>
      <c r="AJ8" s="96"/>
      <c r="AK8" s="96"/>
      <c r="AL8" s="96"/>
      <c r="AM8" s="96"/>
      <c r="AN8" s="96"/>
      <c r="AO8" s="96">
        <f t="shared" si="5"/>
        <v>38000</v>
      </c>
      <c r="AP8" s="97">
        <v>41</v>
      </c>
      <c r="AQ8" s="96" t="s">
        <v>40</v>
      </c>
      <c r="AR8" s="98">
        <v>38000</v>
      </c>
      <c r="AS8" s="98">
        <v>77500</v>
      </c>
      <c r="AT8" s="99">
        <f t="shared" si="1"/>
        <v>1.0394736842105263</v>
      </c>
      <c r="AU8" s="99">
        <f t="shared" si="2"/>
        <v>0.36399999999999999</v>
      </c>
      <c r="AV8" s="100">
        <v>193</v>
      </c>
      <c r="AW8" s="96" t="s">
        <v>2791</v>
      </c>
      <c r="AX8" s="96" t="s">
        <v>289</v>
      </c>
      <c r="AY8" s="101" t="s">
        <v>163</v>
      </c>
      <c r="AZ8" s="101" t="s">
        <v>192</v>
      </c>
      <c r="BA8" s="102">
        <v>124500</v>
      </c>
      <c r="BB8" s="103">
        <v>44500</v>
      </c>
      <c r="BC8" s="103">
        <v>79000</v>
      </c>
      <c r="BD8" s="102">
        <v>792200</v>
      </c>
      <c r="BE8" s="104">
        <v>7.0000000000000007E-2</v>
      </c>
      <c r="BF8" s="105">
        <v>0.52</v>
      </c>
      <c r="BG8" s="102">
        <v>4750</v>
      </c>
      <c r="BH8" s="102">
        <v>792200</v>
      </c>
      <c r="BI8" s="106">
        <v>7.0000000000000007E-2</v>
      </c>
      <c r="BJ8" s="96">
        <v>757</v>
      </c>
      <c r="BK8" s="99">
        <f t="shared" si="3"/>
        <v>0.48599999999999999</v>
      </c>
      <c r="BL8" s="99">
        <f t="shared" si="4"/>
        <v>0.624</v>
      </c>
      <c r="BM8" s="96"/>
      <c r="BN8" s="107" t="s">
        <v>1274</v>
      </c>
      <c r="BO8" s="108" t="str">
        <f t="shared" si="0"/>
        <v>AK</v>
      </c>
      <c r="BP8" s="108">
        <v>128.66724899882416</v>
      </c>
      <c r="BQ8" s="108">
        <v>149.41921273044059</v>
      </c>
      <c r="BR8" s="108">
        <v>127.83175268917711</v>
      </c>
      <c r="BS8" s="108">
        <v>131.9279797892226</v>
      </c>
      <c r="BT8" s="108">
        <v>143.41750282952347</v>
      </c>
      <c r="BU8" s="109">
        <v>130.70371180406596</v>
      </c>
      <c r="BV8" s="109">
        <v>115.40448640748664</v>
      </c>
      <c r="BW8" s="110"/>
      <c r="BX8" s="110"/>
      <c r="BY8" s="110"/>
      <c r="BZ8" s="110"/>
      <c r="CA8" s="110"/>
      <c r="CB8" s="110"/>
      <c r="CC8" s="110"/>
      <c r="CD8" s="110"/>
      <c r="CE8" s="110"/>
      <c r="CF8" s="110"/>
      <c r="CG8" s="110"/>
      <c r="CH8" s="110"/>
      <c r="CI8" s="110"/>
      <c r="CJ8" s="110"/>
      <c r="CK8" s="110"/>
      <c r="CL8" s="110"/>
      <c r="CM8" s="110"/>
      <c r="CN8" s="111" t="s">
        <v>1835</v>
      </c>
      <c r="CO8" s="110" t="s">
        <v>1077</v>
      </c>
      <c r="CP8" s="112" t="s">
        <v>1467</v>
      </c>
      <c r="CQ8" s="112" t="s">
        <v>1476</v>
      </c>
      <c r="CR8" s="113">
        <v>34500</v>
      </c>
      <c r="CS8" s="113">
        <v>54900</v>
      </c>
      <c r="CT8" s="114">
        <v>0.63</v>
      </c>
      <c r="CU8" s="110"/>
      <c r="CV8" s="110"/>
      <c r="CW8" s="110"/>
      <c r="CX8" s="110"/>
      <c r="CY8" s="110"/>
      <c r="CZ8" s="110"/>
      <c r="DA8" s="110"/>
      <c r="DB8" s="110"/>
      <c r="DC8" s="110"/>
      <c r="DD8" s="110"/>
      <c r="DE8" s="110"/>
      <c r="DF8" s="110"/>
      <c r="DG8" s="110"/>
      <c r="DH8" s="110"/>
      <c r="DI8" s="110"/>
      <c r="DJ8" s="110"/>
      <c r="DK8" s="110"/>
      <c r="DL8" s="110"/>
      <c r="DM8" s="110"/>
    </row>
    <row r="9" spans="1:117" s="95" customFormat="1" ht="25.5" customHeight="1" thickBot="1" x14ac:dyDescent="0.4">
      <c r="A9" s="86"/>
      <c r="B9" s="25"/>
      <c r="C9" s="20"/>
      <c r="D9" s="202" t="str">
        <f>IF(A50="","",IF(D7=D15,CONCATENATE("Starting salary for this major is better than ",ROUND(A50*100,0),"% of all majors"),""))</f>
        <v/>
      </c>
      <c r="E9" s="202"/>
      <c r="F9" s="10"/>
      <c r="G9" s="85"/>
      <c r="H9" s="36"/>
      <c r="I9" s="36"/>
      <c r="J9" s="36"/>
      <c r="K9" s="36"/>
      <c r="L9" s="36"/>
      <c r="M9" s="36"/>
      <c r="N9" s="36"/>
      <c r="O9" s="36"/>
      <c r="P9" s="36"/>
      <c r="Q9" s="96"/>
      <c r="R9" s="96"/>
      <c r="S9" s="96"/>
      <c r="T9" s="96"/>
      <c r="U9" s="96"/>
      <c r="V9" s="96"/>
      <c r="W9" s="96"/>
      <c r="X9" s="96"/>
      <c r="Y9" s="96"/>
      <c r="Z9" s="96"/>
      <c r="AA9" s="96"/>
      <c r="AB9" s="96"/>
      <c r="AC9" s="96"/>
      <c r="AD9" s="96"/>
      <c r="AE9" s="96"/>
      <c r="AF9" s="96"/>
      <c r="AG9" s="96"/>
      <c r="AH9" s="96"/>
      <c r="AI9" s="96"/>
      <c r="AJ9" s="96"/>
      <c r="AK9" s="96"/>
      <c r="AL9" s="96"/>
      <c r="AM9" s="96"/>
      <c r="AN9" s="96"/>
      <c r="AO9" s="96">
        <f t="shared" si="5"/>
        <v>62500</v>
      </c>
      <c r="AP9" s="97">
        <v>2</v>
      </c>
      <c r="AQ9" s="96" t="s">
        <v>1</v>
      </c>
      <c r="AR9" s="98">
        <v>62500</v>
      </c>
      <c r="AS9" s="98">
        <v>118000</v>
      </c>
      <c r="AT9" s="99">
        <f t="shared" si="1"/>
        <v>0.88800000000000001</v>
      </c>
      <c r="AU9" s="99">
        <f t="shared" si="2"/>
        <v>0.96099999999999997</v>
      </c>
      <c r="AV9" s="100">
        <v>1253</v>
      </c>
      <c r="AW9" s="96" t="s">
        <v>1989</v>
      </c>
      <c r="AX9" s="96" t="s">
        <v>1003</v>
      </c>
      <c r="AY9" s="101" t="s">
        <v>159</v>
      </c>
      <c r="AZ9" s="101" t="s">
        <v>195</v>
      </c>
      <c r="BA9" s="102">
        <v>72000</v>
      </c>
      <c r="BB9" s="103">
        <v>43500</v>
      </c>
      <c r="BC9" s="103">
        <v>57000</v>
      </c>
      <c r="BD9" s="102">
        <v>221300</v>
      </c>
      <c r="BE9" s="104">
        <v>4.9000000000000002E-2</v>
      </c>
      <c r="BF9" s="105">
        <v>0.85</v>
      </c>
      <c r="BG9" s="102">
        <v>7750</v>
      </c>
      <c r="BH9" s="102">
        <v>258400</v>
      </c>
      <c r="BI9" s="106">
        <v>7.4999999999999997E-2</v>
      </c>
      <c r="BJ9" s="96">
        <v>4</v>
      </c>
      <c r="BK9" s="99">
        <f t="shared" si="3"/>
        <v>3.9E-2</v>
      </c>
      <c r="BL9" s="99">
        <f t="shared" si="4"/>
        <v>0.55100000000000005</v>
      </c>
      <c r="BM9" s="96"/>
      <c r="BN9" s="107" t="s">
        <v>1112</v>
      </c>
      <c r="BO9" s="108" t="str">
        <f t="shared" si="0"/>
        <v>AL</v>
      </c>
      <c r="BP9" s="108">
        <v>91.237575560176552</v>
      </c>
      <c r="BQ9" s="108">
        <v>101.16709424428463</v>
      </c>
      <c r="BR9" s="108">
        <v>74.841325427089117</v>
      </c>
      <c r="BS9" s="108">
        <v>111.18183996399766</v>
      </c>
      <c r="BT9" s="108">
        <v>88.842806719628271</v>
      </c>
      <c r="BU9" s="109">
        <v>89.256694221481055</v>
      </c>
      <c r="BV9" s="109">
        <v>96.550698916667869</v>
      </c>
      <c r="BW9" s="110"/>
      <c r="BX9" s="110"/>
      <c r="BY9" s="110"/>
      <c r="BZ9" s="110"/>
      <c r="CA9" s="110"/>
      <c r="CB9" s="110"/>
      <c r="CC9" s="110"/>
      <c r="CD9" s="110"/>
      <c r="CE9" s="110"/>
      <c r="CF9" s="110"/>
      <c r="CG9" s="110"/>
      <c r="CH9" s="110"/>
      <c r="CI9" s="110"/>
      <c r="CJ9" s="110"/>
      <c r="CK9" s="110"/>
      <c r="CL9" s="110"/>
      <c r="CM9" s="110"/>
      <c r="CN9" s="111" t="s">
        <v>1735</v>
      </c>
      <c r="CO9" s="110" t="s">
        <v>1737</v>
      </c>
      <c r="CP9" s="112" t="s">
        <v>1451</v>
      </c>
      <c r="CQ9" s="112" t="s">
        <v>177</v>
      </c>
      <c r="CR9" s="113">
        <v>40900</v>
      </c>
      <c r="CS9" s="113">
        <v>65100</v>
      </c>
      <c r="CT9" s="114">
        <v>0.61</v>
      </c>
      <c r="CU9" s="110"/>
      <c r="CV9" s="110"/>
      <c r="CW9" s="110"/>
      <c r="CX9" s="110"/>
      <c r="CY9" s="110"/>
      <c r="CZ9" s="110"/>
      <c r="DA9" s="110"/>
      <c r="DB9" s="110"/>
      <c r="DC9" s="110"/>
      <c r="DD9" s="110"/>
      <c r="DE9" s="110"/>
      <c r="DF9" s="110"/>
      <c r="DG9" s="110"/>
      <c r="DH9" s="110"/>
      <c r="DI9" s="110"/>
      <c r="DJ9" s="110"/>
      <c r="DK9" s="110"/>
      <c r="DL9" s="110"/>
      <c r="DM9" s="110"/>
    </row>
    <row r="10" spans="1:117" s="95" customFormat="1" ht="46.5" customHeight="1" thickTop="1" thickBot="1" x14ac:dyDescent="0.5">
      <c r="A10" s="89"/>
      <c r="B10" s="80" t="s">
        <v>1444</v>
      </c>
      <c r="C10" s="20"/>
      <c r="D10" s="197" t="s">
        <v>1960</v>
      </c>
      <c r="E10" s="198"/>
      <c r="F10" s="9"/>
      <c r="G10" s="94" t="str">
        <f>IF(AND(H5=1,H10=1),"",INDEX($BA$4:$BA$1494,H10))</f>
        <v/>
      </c>
      <c r="H10" s="36">
        <f>MATCH(D10,$AW$4:$AW$1494,0)</f>
        <v>1</v>
      </c>
      <c r="I10" s="36"/>
      <c r="J10" s="90"/>
      <c r="K10" s="36"/>
      <c r="L10" s="36"/>
      <c r="M10" s="36"/>
      <c r="N10" s="36"/>
      <c r="O10" s="36"/>
      <c r="P10" s="3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f t="shared" si="5"/>
        <v>38000</v>
      </c>
      <c r="AP10" s="97">
        <v>65</v>
      </c>
      <c r="AQ10" s="96" t="s">
        <v>67</v>
      </c>
      <c r="AR10" s="98">
        <v>38000</v>
      </c>
      <c r="AS10" s="98">
        <v>69500</v>
      </c>
      <c r="AT10" s="99">
        <f t="shared" si="1"/>
        <v>0.82894736842105265</v>
      </c>
      <c r="AU10" s="99">
        <f t="shared" si="2"/>
        <v>0.36399999999999999</v>
      </c>
      <c r="AV10" s="100">
        <v>1285</v>
      </c>
      <c r="AW10" s="96" t="s">
        <v>1990</v>
      </c>
      <c r="AX10" s="96" t="s">
        <v>1003</v>
      </c>
      <c r="AY10" s="101" t="s">
        <v>163</v>
      </c>
      <c r="AZ10" s="101" t="s">
        <v>195</v>
      </c>
      <c r="BA10" s="102">
        <v>92500</v>
      </c>
      <c r="BB10" s="103">
        <v>43500</v>
      </c>
      <c r="BC10" s="103">
        <v>57000</v>
      </c>
      <c r="BD10" s="102">
        <v>201000</v>
      </c>
      <c r="BE10" s="104">
        <v>4.1000000000000002E-2</v>
      </c>
      <c r="BF10" s="105">
        <v>0.85</v>
      </c>
      <c r="BG10" s="102">
        <v>7750</v>
      </c>
      <c r="BH10" s="102">
        <v>201000</v>
      </c>
      <c r="BI10" s="106">
        <v>4.1000000000000002E-2</v>
      </c>
      <c r="BJ10" s="96">
        <v>4</v>
      </c>
      <c r="BK10" s="99">
        <f t="shared" si="3"/>
        <v>0.23699999999999999</v>
      </c>
      <c r="BL10" s="99">
        <f t="shared" si="4"/>
        <v>0.55100000000000005</v>
      </c>
      <c r="BM10" s="96"/>
      <c r="BN10" s="107" t="s">
        <v>1128</v>
      </c>
      <c r="BO10" s="108" t="str">
        <f t="shared" si="0"/>
        <v>AL</v>
      </c>
      <c r="BP10" s="108">
        <v>98.859501709244142</v>
      </c>
      <c r="BQ10" s="108">
        <v>104.59908195695722</v>
      </c>
      <c r="BR10" s="108">
        <v>90.246429015808332</v>
      </c>
      <c r="BS10" s="108">
        <v>101.25477729880639</v>
      </c>
      <c r="BT10" s="108">
        <v>92.895216006481888</v>
      </c>
      <c r="BU10" s="109">
        <v>88.378167324066979</v>
      </c>
      <c r="BV10" s="109">
        <v>106.54222625146747</v>
      </c>
      <c r="BW10" s="110"/>
      <c r="BX10" s="110"/>
      <c r="BY10" s="110"/>
      <c r="BZ10" s="110"/>
      <c r="CA10" s="110"/>
      <c r="CB10" s="110" t="s">
        <v>1442</v>
      </c>
      <c r="CC10" s="110">
        <v>0</v>
      </c>
      <c r="CD10" s="110"/>
      <c r="CE10" s="110"/>
      <c r="CF10" s="110"/>
      <c r="CG10" s="110"/>
      <c r="CH10" s="110"/>
      <c r="CI10" s="110"/>
      <c r="CJ10" s="110"/>
      <c r="CK10" s="110"/>
      <c r="CL10" s="110"/>
      <c r="CM10" s="110"/>
      <c r="CN10" s="111" t="s">
        <v>1704</v>
      </c>
      <c r="CO10" s="110" t="s">
        <v>459</v>
      </c>
      <c r="CP10" s="112" t="s">
        <v>1451</v>
      </c>
      <c r="CQ10" s="112" t="s">
        <v>171</v>
      </c>
      <c r="CR10" s="113">
        <v>43300</v>
      </c>
      <c r="CS10" s="113">
        <v>67100</v>
      </c>
      <c r="CT10" s="114">
        <v>0.43</v>
      </c>
      <c r="CU10" s="110"/>
      <c r="CV10" s="110"/>
      <c r="CW10" s="110"/>
      <c r="CX10" s="110"/>
      <c r="CY10" s="110"/>
      <c r="CZ10" s="110"/>
      <c r="DA10" s="110"/>
      <c r="DB10" s="110"/>
      <c r="DC10" s="110"/>
      <c r="DD10" s="110"/>
      <c r="DE10" s="110"/>
      <c r="DF10" s="110"/>
      <c r="DG10" s="110"/>
      <c r="DH10" s="110"/>
      <c r="DI10" s="110"/>
      <c r="DJ10" s="110"/>
      <c r="DK10" s="110"/>
      <c r="DL10" s="110"/>
      <c r="DM10" s="110"/>
    </row>
    <row r="11" spans="1:117" s="95" customFormat="1" ht="30.75" customHeight="1" thickTop="1" x14ac:dyDescent="0.35">
      <c r="A11" s="86"/>
      <c r="B11" s="25"/>
      <c r="C11" s="20"/>
      <c r="D11" s="81" t="s">
        <v>141</v>
      </c>
      <c r="E11" s="81" t="s">
        <v>142</v>
      </c>
      <c r="F11" s="9"/>
      <c r="G11" s="189" t="str">
        <f>IF(H10&gt;1,CONCATENATE("The cost for this school is less than ",ROUND(((A49-1)*100),0),"% of all schools"),"")</f>
        <v/>
      </c>
      <c r="H11" s="36"/>
      <c r="I11" s="36"/>
      <c r="J11" s="36"/>
      <c r="K11" s="36"/>
      <c r="L11" s="36"/>
      <c r="M11" s="36"/>
      <c r="N11" s="36"/>
      <c r="O11" s="36"/>
      <c r="P11" s="3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f t="shared" si="5"/>
        <v>41000</v>
      </c>
      <c r="AP11" s="97">
        <v>57</v>
      </c>
      <c r="AQ11" s="96" t="s">
        <v>58</v>
      </c>
      <c r="AR11" s="98">
        <v>41000</v>
      </c>
      <c r="AS11" s="98">
        <v>73000</v>
      </c>
      <c r="AT11" s="99">
        <f t="shared" si="1"/>
        <v>0.78048780487804881</v>
      </c>
      <c r="AU11" s="99">
        <f t="shared" si="2"/>
        <v>0.57299999999999995</v>
      </c>
      <c r="AV11" s="100">
        <v>1416</v>
      </c>
      <c r="AW11" s="96" t="s">
        <v>1991</v>
      </c>
      <c r="AX11" s="96" t="s">
        <v>1077</v>
      </c>
      <c r="AY11" s="101" t="s">
        <v>159</v>
      </c>
      <c r="AZ11" s="101" t="s">
        <v>195</v>
      </c>
      <c r="BA11" s="102">
        <v>72500</v>
      </c>
      <c r="BB11" s="103">
        <v>34500</v>
      </c>
      <c r="BC11" s="103">
        <v>55000</v>
      </c>
      <c r="BD11" s="102">
        <v>83480</v>
      </c>
      <c r="BE11" s="104">
        <v>2.7E-2</v>
      </c>
      <c r="BF11" s="105">
        <v>0.92</v>
      </c>
      <c r="BG11" s="102">
        <v>7500</v>
      </c>
      <c r="BH11" s="102">
        <v>119600</v>
      </c>
      <c r="BI11" s="106">
        <v>5.0999999999999997E-2</v>
      </c>
      <c r="BJ11" s="96">
        <v>5</v>
      </c>
      <c r="BK11" s="99">
        <f t="shared" si="3"/>
        <v>4.1000000000000002E-2</v>
      </c>
      <c r="BL11" s="99">
        <f t="shared" si="4"/>
        <v>1.6E-2</v>
      </c>
      <c r="BM11" s="96"/>
      <c r="BN11" s="107" t="s">
        <v>1140</v>
      </c>
      <c r="BO11" s="108" t="str">
        <f t="shared" si="0"/>
        <v>AL</v>
      </c>
      <c r="BP11" s="108">
        <v>90.801726811966532</v>
      </c>
      <c r="BQ11" s="108">
        <v>93.525863821157714</v>
      </c>
      <c r="BR11" s="108">
        <v>73.158228468101356</v>
      </c>
      <c r="BS11" s="108">
        <v>105.70552039273929</v>
      </c>
      <c r="BT11" s="108">
        <v>93.488283722696281</v>
      </c>
      <c r="BU11" s="109">
        <v>87.907359644919467</v>
      </c>
      <c r="BV11" s="109">
        <v>100.27330290722219</v>
      </c>
      <c r="BW11" s="110"/>
      <c r="BX11" s="110"/>
      <c r="BY11" s="110"/>
      <c r="BZ11" s="110"/>
      <c r="CA11" s="110"/>
      <c r="CB11" s="110" t="s">
        <v>1872</v>
      </c>
      <c r="CC11" s="110">
        <v>1</v>
      </c>
      <c r="CD11" s="110"/>
      <c r="CE11" s="110"/>
      <c r="CF11" s="110"/>
      <c r="CG11" s="110"/>
      <c r="CH11" s="110"/>
      <c r="CI11" s="110"/>
      <c r="CJ11" s="110"/>
      <c r="CK11" s="110"/>
      <c r="CL11" s="110"/>
      <c r="CM11" s="110"/>
      <c r="CN11" s="111" t="s">
        <v>1554</v>
      </c>
      <c r="CO11" s="110" t="s">
        <v>357</v>
      </c>
      <c r="CP11" s="112" t="s">
        <v>1451</v>
      </c>
      <c r="CQ11" s="112" t="s">
        <v>177</v>
      </c>
      <c r="CR11" s="113">
        <v>49700</v>
      </c>
      <c r="CS11" s="113">
        <v>81800</v>
      </c>
      <c r="CT11" s="114">
        <v>0.46</v>
      </c>
      <c r="CU11" s="110"/>
      <c r="CV11" s="110"/>
      <c r="CW11" s="110"/>
      <c r="CX11" s="110"/>
      <c r="CY11" s="110"/>
      <c r="CZ11" s="110"/>
      <c r="DA11" s="110"/>
      <c r="DB11" s="110"/>
      <c r="DC11" s="110"/>
      <c r="DD11" s="110"/>
      <c r="DE11" s="110"/>
      <c r="DF11" s="110"/>
      <c r="DG11" s="110"/>
      <c r="DH11" s="110"/>
      <c r="DI11" s="110"/>
      <c r="DJ11" s="110"/>
      <c r="DK11" s="110"/>
      <c r="DL11" s="110"/>
      <c r="DM11" s="110"/>
    </row>
    <row r="12" spans="1:117" s="95" customFormat="1" ht="42" customHeight="1" x14ac:dyDescent="0.45">
      <c r="A12" s="86" t="s">
        <v>1917</v>
      </c>
      <c r="B12" s="25" t="s">
        <v>1981</v>
      </c>
      <c r="C12" s="22"/>
      <c r="D12" s="32" t="str">
        <f>IF(H10=1,"",INDEX($BB$4:$BB$1494,H10))</f>
        <v/>
      </c>
      <c r="E12" s="15" t="str">
        <f>IF(H10=1,"",IF(D12="No Data","No Data",D12*(1.7)))</f>
        <v/>
      </c>
      <c r="F12" s="11"/>
      <c r="G12" s="174" t="str">
        <f>IF(H10=1,"",-INDEX(BK4:BK1490,H10))</f>
        <v/>
      </c>
      <c r="H12" s="173"/>
      <c r="I12" s="36"/>
      <c r="J12" s="36"/>
      <c r="K12" s="36"/>
      <c r="L12" s="36"/>
      <c r="M12" s="36"/>
      <c r="N12" s="36"/>
      <c r="O12" s="36"/>
      <c r="P12" s="3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f t="shared" si="5"/>
        <v>33500</v>
      </c>
      <c r="AP12" s="97">
        <v>116</v>
      </c>
      <c r="AQ12" s="96" t="s">
        <v>124</v>
      </c>
      <c r="AR12" s="98">
        <v>33500</v>
      </c>
      <c r="AS12" s="98">
        <v>53500</v>
      </c>
      <c r="AT12" s="99">
        <f t="shared" si="1"/>
        <v>0.59701492537313428</v>
      </c>
      <c r="AU12" s="99">
        <f t="shared" si="2"/>
        <v>6.2E-2</v>
      </c>
      <c r="AV12" s="100">
        <v>1430</v>
      </c>
      <c r="AW12" s="96" t="s">
        <v>1992</v>
      </c>
      <c r="AX12" s="96" t="s">
        <v>1077</v>
      </c>
      <c r="AY12" s="101" t="s">
        <v>163</v>
      </c>
      <c r="AZ12" s="101" t="s">
        <v>195</v>
      </c>
      <c r="BA12" s="102">
        <v>99000</v>
      </c>
      <c r="BB12" s="103">
        <v>34500</v>
      </c>
      <c r="BC12" s="103">
        <v>55000</v>
      </c>
      <c r="BD12" s="102">
        <v>57090</v>
      </c>
      <c r="BE12" s="104">
        <v>1.7000000000000001E-2</v>
      </c>
      <c r="BF12" s="105">
        <v>0.92</v>
      </c>
      <c r="BG12" s="102">
        <v>7500</v>
      </c>
      <c r="BH12" s="102">
        <v>57090</v>
      </c>
      <c r="BI12" s="106">
        <v>1.7000000000000001E-2</v>
      </c>
      <c r="BJ12" s="96">
        <v>5</v>
      </c>
      <c r="BK12" s="99">
        <f t="shared" si="3"/>
        <v>0.307</v>
      </c>
      <c r="BL12" s="99">
        <f t="shared" si="4"/>
        <v>1.6E-2</v>
      </c>
      <c r="BM12" s="96"/>
      <c r="BN12" s="107" t="s">
        <v>1188</v>
      </c>
      <c r="BO12" s="108" t="str">
        <f t="shared" si="0"/>
        <v>AL</v>
      </c>
      <c r="BP12" s="108">
        <v>89.220631147322649</v>
      </c>
      <c r="BQ12" s="108">
        <v>98.546032918424572</v>
      </c>
      <c r="BR12" s="108">
        <v>74.209930421210288</v>
      </c>
      <c r="BS12" s="108">
        <v>90.633650406625165</v>
      </c>
      <c r="BT12" s="108">
        <v>96.68722394093821</v>
      </c>
      <c r="BU12" s="109">
        <v>85.502630439230316</v>
      </c>
      <c r="BV12" s="109">
        <v>96.557012720866936</v>
      </c>
      <c r="BW12" s="110"/>
      <c r="BX12" s="110"/>
      <c r="BY12" s="110"/>
      <c r="BZ12" s="110"/>
      <c r="CA12" s="110"/>
      <c r="CB12" s="110" t="s">
        <v>1871</v>
      </c>
      <c r="CC12" s="110">
        <v>2</v>
      </c>
      <c r="CD12" s="110"/>
      <c r="CE12" s="110"/>
      <c r="CF12" s="110"/>
      <c r="CG12" s="110"/>
      <c r="CH12" s="110"/>
      <c r="CI12" s="110"/>
      <c r="CJ12" s="110"/>
      <c r="CK12" s="110"/>
      <c r="CL12" s="110"/>
      <c r="CM12" s="110"/>
      <c r="CN12" s="111" t="s">
        <v>1627</v>
      </c>
      <c r="CO12" s="110" t="s">
        <v>535</v>
      </c>
      <c r="CP12" s="112" t="s">
        <v>1451</v>
      </c>
      <c r="CQ12" s="112" t="s">
        <v>171</v>
      </c>
      <c r="CR12" s="113">
        <v>39400</v>
      </c>
      <c r="CS12" s="113">
        <v>74400</v>
      </c>
      <c r="CT12" s="114">
        <v>0.47</v>
      </c>
      <c r="CU12" s="110"/>
      <c r="CV12" s="110"/>
      <c r="CW12" s="110"/>
      <c r="CX12" s="110"/>
      <c r="CY12" s="110"/>
      <c r="CZ12" s="110"/>
      <c r="DA12" s="110"/>
      <c r="DB12" s="110"/>
      <c r="DC12" s="110"/>
      <c r="DD12" s="110"/>
      <c r="DE12" s="110"/>
      <c r="DF12" s="110"/>
      <c r="DG12" s="110"/>
      <c r="DH12" s="110"/>
      <c r="DI12" s="110"/>
      <c r="DJ12" s="110"/>
      <c r="DK12" s="110"/>
      <c r="DL12" s="110"/>
      <c r="DM12" s="110"/>
    </row>
    <row r="13" spans="1:117" s="95" customFormat="1" ht="38.25" customHeight="1" x14ac:dyDescent="0.45">
      <c r="A13" s="86"/>
      <c r="B13" s="25"/>
      <c r="C13" s="22"/>
      <c r="D13" s="199" t="str">
        <f>IF(D12=D15,A51,"")</f>
        <v/>
      </c>
      <c r="E13" s="200"/>
      <c r="F13" s="11"/>
      <c r="G13" s="175"/>
      <c r="H13" s="36"/>
      <c r="I13" s="36"/>
      <c r="J13" s="36"/>
      <c r="K13" s="36"/>
      <c r="L13" s="36"/>
      <c r="M13" s="36"/>
      <c r="N13" s="36"/>
      <c r="O13" s="36"/>
      <c r="P13" s="3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f t="shared" si="5"/>
        <v>36000</v>
      </c>
      <c r="AP13" s="97">
        <v>84</v>
      </c>
      <c r="AQ13" s="96" t="s">
        <v>88</v>
      </c>
      <c r="AR13" s="98">
        <v>36000</v>
      </c>
      <c r="AS13" s="98">
        <v>61500</v>
      </c>
      <c r="AT13" s="99">
        <f t="shared" si="1"/>
        <v>0.70833333333333337</v>
      </c>
      <c r="AU13" s="99">
        <f t="shared" si="2"/>
        <v>0.217</v>
      </c>
      <c r="AV13" s="100">
        <v>1249</v>
      </c>
      <c r="AW13" s="96" t="s">
        <v>2013</v>
      </c>
      <c r="AX13" s="96" t="s">
        <v>998</v>
      </c>
      <c r="AY13" s="101" t="s">
        <v>159</v>
      </c>
      <c r="AZ13" s="101" t="s">
        <v>195</v>
      </c>
      <c r="BA13" s="102">
        <v>70500</v>
      </c>
      <c r="BB13" s="103">
        <v>38500</v>
      </c>
      <c r="BC13" s="103">
        <v>60500</v>
      </c>
      <c r="BD13" s="102">
        <v>223000</v>
      </c>
      <c r="BE13" s="104">
        <v>0.05</v>
      </c>
      <c r="BF13" s="105">
        <v>0.61</v>
      </c>
      <c r="BG13" s="102">
        <v>5750</v>
      </c>
      <c r="BH13" s="102">
        <v>250000</v>
      </c>
      <c r="BI13" s="106">
        <v>6.7000000000000004E-2</v>
      </c>
      <c r="BJ13" s="96">
        <v>32</v>
      </c>
      <c r="BK13" s="99">
        <f t="shared" si="3"/>
        <v>2.7E-2</v>
      </c>
      <c r="BL13" s="99">
        <f t="shared" si="4"/>
        <v>0.14499999999999999</v>
      </c>
      <c r="BM13" s="96"/>
      <c r="BN13" s="107" t="s">
        <v>1193</v>
      </c>
      <c r="BO13" s="108" t="str">
        <f t="shared" si="0"/>
        <v>AL</v>
      </c>
      <c r="BP13" s="108">
        <v>89.830700257265391</v>
      </c>
      <c r="BQ13" s="108">
        <v>100.30529094229297</v>
      </c>
      <c r="BR13" s="108">
        <v>80.052893862261215</v>
      </c>
      <c r="BS13" s="108">
        <v>79.690809308692451</v>
      </c>
      <c r="BT13" s="108">
        <v>91.762507931203444</v>
      </c>
      <c r="BU13" s="109">
        <v>81.678497373726856</v>
      </c>
      <c r="BV13" s="109">
        <v>97.859859761669171</v>
      </c>
      <c r="BW13" s="110"/>
      <c r="BX13" s="110"/>
      <c r="BY13" s="110"/>
      <c r="BZ13" s="110"/>
      <c r="CA13" s="110"/>
      <c r="CB13" s="110" t="s">
        <v>1873</v>
      </c>
      <c r="CC13" s="110">
        <v>3</v>
      </c>
      <c r="CD13" s="110"/>
      <c r="CE13" s="110"/>
      <c r="CF13" s="110"/>
      <c r="CG13" s="110"/>
      <c r="CH13" s="110"/>
      <c r="CI13" s="110"/>
      <c r="CJ13" s="110"/>
      <c r="CK13" s="110"/>
      <c r="CL13" s="110"/>
      <c r="CM13" s="110"/>
      <c r="CN13" s="111" t="s">
        <v>1740</v>
      </c>
      <c r="CO13" s="110" t="s">
        <v>1017</v>
      </c>
      <c r="CP13" s="112" t="s">
        <v>1462</v>
      </c>
      <c r="CQ13" s="112" t="s">
        <v>171</v>
      </c>
      <c r="CR13" s="113">
        <v>38600</v>
      </c>
      <c r="CS13" s="113">
        <v>64900</v>
      </c>
      <c r="CT13" s="114">
        <v>0.56000000000000005</v>
      </c>
      <c r="CU13" s="110"/>
      <c r="CV13" s="110"/>
      <c r="CW13" s="110"/>
      <c r="CX13" s="110"/>
      <c r="CY13" s="110"/>
      <c r="CZ13" s="110"/>
      <c r="DA13" s="110"/>
      <c r="DB13" s="110"/>
      <c r="DC13" s="110"/>
      <c r="DD13" s="110"/>
      <c r="DE13" s="110"/>
      <c r="DF13" s="110"/>
      <c r="DG13" s="110"/>
      <c r="DH13" s="110"/>
      <c r="DI13" s="110"/>
      <c r="DJ13" s="110"/>
      <c r="DK13" s="110"/>
      <c r="DL13" s="110"/>
      <c r="DM13" s="110"/>
    </row>
    <row r="14" spans="1:117" s="95" customFormat="1" ht="20.25" customHeight="1" x14ac:dyDescent="0.35">
      <c r="A14" s="86"/>
      <c r="B14" s="25"/>
      <c r="C14" s="20"/>
      <c r="D14" s="203" t="str">
        <f>IF(A51="","",IF(D12=D15,CONCATENATE("Starting salary for this school is better than ",ROUND(A51*100,0),"% of all schools"),""))</f>
        <v/>
      </c>
      <c r="E14" s="203"/>
      <c r="F14" s="10"/>
      <c r="G14" s="5"/>
      <c r="H14" s="36"/>
      <c r="I14" s="36"/>
      <c r="J14" s="36"/>
      <c r="K14" s="36"/>
      <c r="L14" s="36"/>
      <c r="M14" s="36"/>
      <c r="N14" s="36"/>
      <c r="O14" s="36"/>
      <c r="P14" s="3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f t="shared" si="5"/>
        <v>51000</v>
      </c>
      <c r="AP14" s="97">
        <v>8</v>
      </c>
      <c r="AQ14" s="96" t="s">
        <v>7</v>
      </c>
      <c r="AR14" s="98">
        <v>51000</v>
      </c>
      <c r="AS14" s="98">
        <v>102000</v>
      </c>
      <c r="AT14" s="99">
        <f t="shared" si="1"/>
        <v>1</v>
      </c>
      <c r="AU14" s="99">
        <f t="shared" si="2"/>
        <v>0.84399999999999997</v>
      </c>
      <c r="AV14" s="100">
        <v>1332</v>
      </c>
      <c r="AW14" s="96" t="s">
        <v>2014</v>
      </c>
      <c r="AX14" s="96" t="s">
        <v>998</v>
      </c>
      <c r="AY14" s="101" t="s">
        <v>163</v>
      </c>
      <c r="AZ14" s="101" t="s">
        <v>195</v>
      </c>
      <c r="BA14" s="102">
        <v>125500</v>
      </c>
      <c r="BB14" s="103">
        <v>38500</v>
      </c>
      <c r="BC14" s="103">
        <v>60500</v>
      </c>
      <c r="BD14" s="102">
        <v>167700</v>
      </c>
      <c r="BE14" s="104">
        <v>0.03</v>
      </c>
      <c r="BF14" s="105">
        <v>0.61</v>
      </c>
      <c r="BG14" s="102">
        <v>5750</v>
      </c>
      <c r="BH14" s="102">
        <v>167700</v>
      </c>
      <c r="BI14" s="106">
        <v>0.03</v>
      </c>
      <c r="BJ14" s="96">
        <v>32</v>
      </c>
      <c r="BK14" s="99">
        <f t="shared" si="3"/>
        <v>0.49399999999999999</v>
      </c>
      <c r="BL14" s="99">
        <f t="shared" si="4"/>
        <v>0.14499999999999999</v>
      </c>
      <c r="BM14" s="96"/>
      <c r="BN14" s="107" t="s">
        <v>1217</v>
      </c>
      <c r="BO14" s="108" t="str">
        <f t="shared" si="0"/>
        <v>AL</v>
      </c>
      <c r="BP14" s="108">
        <v>90.217325997775589</v>
      </c>
      <c r="BQ14" s="108">
        <v>96.642926967667989</v>
      </c>
      <c r="BR14" s="108">
        <v>79.613411306814939</v>
      </c>
      <c r="BS14" s="108">
        <v>90.970309452064484</v>
      </c>
      <c r="BT14" s="108">
        <v>94.477033840588703</v>
      </c>
      <c r="BU14" s="109">
        <v>84.053777892022225</v>
      </c>
      <c r="BV14" s="109">
        <v>96.294868503046445</v>
      </c>
      <c r="BW14" s="110"/>
      <c r="BX14" s="110"/>
      <c r="BY14" s="110"/>
      <c r="BZ14" s="110"/>
      <c r="CA14" s="110"/>
      <c r="CB14" s="110"/>
      <c r="CC14" s="110"/>
      <c r="CD14" s="110"/>
      <c r="CE14" s="110"/>
      <c r="CF14" s="110"/>
      <c r="CG14" s="110"/>
      <c r="CH14" s="110"/>
      <c r="CI14" s="110"/>
      <c r="CJ14" s="110"/>
      <c r="CK14" s="110"/>
      <c r="CL14" s="110"/>
      <c r="CM14" s="110"/>
      <c r="CN14" s="111">
        <v>824</v>
      </c>
      <c r="CO14" s="110" t="s">
        <v>845</v>
      </c>
      <c r="CP14" s="112" t="s">
        <v>1451</v>
      </c>
      <c r="CQ14" s="112" t="s">
        <v>177</v>
      </c>
      <c r="CR14" s="113">
        <v>42000</v>
      </c>
      <c r="CS14" s="113">
        <v>61600</v>
      </c>
      <c r="CT14" s="114">
        <v>0.59</v>
      </c>
      <c r="CU14" s="110"/>
      <c r="CV14" s="110"/>
      <c r="CW14" s="110"/>
      <c r="CX14" s="110"/>
      <c r="CY14" s="110"/>
      <c r="CZ14" s="110"/>
      <c r="DA14" s="110"/>
      <c r="DB14" s="110"/>
      <c r="DC14" s="110"/>
      <c r="DD14" s="110"/>
      <c r="DE14" s="110"/>
      <c r="DF14" s="110"/>
      <c r="DG14" s="110"/>
      <c r="DH14" s="110"/>
      <c r="DI14" s="110"/>
      <c r="DJ14" s="110"/>
      <c r="DK14" s="110"/>
      <c r="DL14" s="110"/>
      <c r="DM14" s="110"/>
    </row>
    <row r="15" spans="1:117" s="95" customFormat="1" ht="36" customHeight="1" x14ac:dyDescent="0.35">
      <c r="A15" s="86" t="s">
        <v>1917</v>
      </c>
      <c r="B15" s="25" t="s">
        <v>1961</v>
      </c>
      <c r="C15" s="22"/>
      <c r="D15" s="32" t="str">
        <f>IF(H5=1,D12,IF(H5&lt;&gt;1,D7,""))</f>
        <v/>
      </c>
      <c r="E15" s="15" t="str">
        <f>IF(H5=1,E12,IF(H5&lt;&gt;1,E7,""))</f>
        <v/>
      </c>
      <c r="F15" s="11"/>
      <c r="G15" s="4"/>
      <c r="H15" s="36"/>
      <c r="I15" s="36"/>
      <c r="J15" s="36"/>
      <c r="K15" s="36"/>
      <c r="L15" s="36"/>
      <c r="M15" s="36"/>
      <c r="N15" s="36"/>
      <c r="O15" s="36"/>
      <c r="P15" s="3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f t="shared" si="5"/>
        <v>42000</v>
      </c>
      <c r="AP15" s="97">
        <v>51</v>
      </c>
      <c r="AQ15" s="96" t="s">
        <v>52</v>
      </c>
      <c r="AR15" s="98">
        <v>42000</v>
      </c>
      <c r="AS15" s="98">
        <v>75500</v>
      </c>
      <c r="AT15" s="99">
        <f t="shared" si="1"/>
        <v>0.79761904761904767</v>
      </c>
      <c r="AU15" s="99">
        <f t="shared" si="2"/>
        <v>0.65100000000000002</v>
      </c>
      <c r="AV15" s="100">
        <v>209</v>
      </c>
      <c r="AW15" s="96" t="s">
        <v>2015</v>
      </c>
      <c r="AX15" s="96" t="s">
        <v>325</v>
      </c>
      <c r="AY15" s="101" t="s">
        <v>159</v>
      </c>
      <c r="AZ15" s="101" t="s">
        <v>192</v>
      </c>
      <c r="BA15" s="102">
        <v>90500</v>
      </c>
      <c r="BB15" s="103">
        <v>45500</v>
      </c>
      <c r="BC15" s="103">
        <v>88000</v>
      </c>
      <c r="BD15" s="102">
        <v>776200</v>
      </c>
      <c r="BE15" s="104">
        <v>0.08</v>
      </c>
      <c r="BF15" s="105">
        <v>0.67</v>
      </c>
      <c r="BG15" s="102">
        <v>11000</v>
      </c>
      <c r="BH15" s="102">
        <v>825100</v>
      </c>
      <c r="BI15" s="106">
        <v>0.108</v>
      </c>
      <c r="BJ15" s="96">
        <v>31</v>
      </c>
      <c r="BK15" s="99">
        <f t="shared" si="3"/>
        <v>0.21199999999999999</v>
      </c>
      <c r="BL15" s="99">
        <f t="shared" si="4"/>
        <v>0.69099999999999995</v>
      </c>
      <c r="BM15" s="96"/>
      <c r="BN15" s="107" t="s">
        <v>1249</v>
      </c>
      <c r="BO15" s="108" t="str">
        <f t="shared" si="0"/>
        <v>AL</v>
      </c>
      <c r="BP15" s="108">
        <v>91.236320942901358</v>
      </c>
      <c r="BQ15" s="108">
        <v>94.94113957215427</v>
      </c>
      <c r="BR15" s="108">
        <v>78.74961576645299</v>
      </c>
      <c r="BS15" s="108">
        <v>86.117148486053523</v>
      </c>
      <c r="BT15" s="108">
        <v>99.670780107485484</v>
      </c>
      <c r="BU15" s="109">
        <v>91.994721054064271</v>
      </c>
      <c r="BV15" s="109">
        <v>99.75703574916092</v>
      </c>
      <c r="BW15" s="110"/>
      <c r="BX15" s="110"/>
      <c r="BY15" s="110"/>
      <c r="BZ15" s="110"/>
      <c r="CA15" s="110"/>
      <c r="CB15" s="110"/>
      <c r="CC15" s="110"/>
      <c r="CD15" s="110"/>
      <c r="CE15" s="110"/>
      <c r="CF15" s="110"/>
      <c r="CG15" s="110"/>
      <c r="CH15" s="110"/>
      <c r="CI15" s="110"/>
      <c r="CJ15" s="110"/>
      <c r="CK15" s="110"/>
      <c r="CL15" s="110"/>
      <c r="CM15" s="110"/>
      <c r="CN15" s="111" t="s">
        <v>1850</v>
      </c>
      <c r="CO15" s="110" t="s">
        <v>970</v>
      </c>
      <c r="CP15" s="112" t="s">
        <v>1462</v>
      </c>
      <c r="CQ15" s="112" t="s">
        <v>177</v>
      </c>
      <c r="CR15" s="113">
        <v>41800</v>
      </c>
      <c r="CS15" s="113">
        <v>51400</v>
      </c>
      <c r="CT15" s="114">
        <v>0.59</v>
      </c>
      <c r="CU15" s="110"/>
      <c r="CV15" s="110"/>
      <c r="CW15" s="110"/>
      <c r="CX15" s="110"/>
      <c r="CY15" s="110"/>
      <c r="CZ15" s="110"/>
      <c r="DA15" s="110"/>
      <c r="DB15" s="110"/>
      <c r="DC15" s="110"/>
      <c r="DD15" s="110"/>
      <c r="DE15" s="110"/>
      <c r="DF15" s="110"/>
      <c r="DG15" s="110"/>
      <c r="DH15" s="110"/>
      <c r="DI15" s="110"/>
      <c r="DJ15" s="110"/>
      <c r="DK15" s="110"/>
      <c r="DL15" s="110"/>
      <c r="DM15" s="110"/>
    </row>
    <row r="16" spans="1:117" s="95" customFormat="1" ht="21" customHeight="1" thickBot="1" x14ac:dyDescent="0.4">
      <c r="A16" s="86"/>
      <c r="B16" s="22"/>
      <c r="C16" s="26"/>
      <c r="D16" s="33"/>
      <c r="E16" s="19"/>
      <c r="F16" s="13"/>
      <c r="G16" s="2" t="s">
        <v>1962</v>
      </c>
      <c r="H16" s="36"/>
      <c r="I16" s="36"/>
      <c r="J16" s="36"/>
      <c r="K16" s="36"/>
      <c r="L16" s="36"/>
      <c r="M16" s="36"/>
      <c r="N16" s="36"/>
      <c r="O16" s="36"/>
      <c r="P16" s="3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f t="shared" si="5"/>
        <v>34500</v>
      </c>
      <c r="AP16" s="97" t="s">
        <v>106</v>
      </c>
      <c r="AQ16" s="96" t="s">
        <v>107</v>
      </c>
      <c r="AR16" s="98">
        <v>34500</v>
      </c>
      <c r="AS16" s="98">
        <v>57000</v>
      </c>
      <c r="AT16" s="99">
        <f t="shared" si="1"/>
        <v>0.65217391304347827</v>
      </c>
      <c r="AU16" s="99">
        <f t="shared" si="2"/>
        <v>0.108</v>
      </c>
      <c r="AV16" s="100">
        <v>276</v>
      </c>
      <c r="AW16" s="96" t="s">
        <v>2016</v>
      </c>
      <c r="AX16" s="96" t="s">
        <v>325</v>
      </c>
      <c r="AY16" s="101" t="s">
        <v>163</v>
      </c>
      <c r="AZ16" s="101" t="s">
        <v>192</v>
      </c>
      <c r="BA16" s="102">
        <v>149000</v>
      </c>
      <c r="BB16" s="103">
        <v>45500</v>
      </c>
      <c r="BC16" s="103">
        <v>88000</v>
      </c>
      <c r="BD16" s="102">
        <v>717700</v>
      </c>
      <c r="BE16" s="104">
        <v>6.2E-2</v>
      </c>
      <c r="BF16" s="105">
        <v>0.67</v>
      </c>
      <c r="BG16" s="102">
        <v>11000</v>
      </c>
      <c r="BH16" s="102">
        <v>717700</v>
      </c>
      <c r="BI16" s="106">
        <v>6.2E-2</v>
      </c>
      <c r="BJ16" s="96">
        <v>31</v>
      </c>
      <c r="BK16" s="99">
        <f t="shared" si="3"/>
        <v>0.66100000000000003</v>
      </c>
      <c r="BL16" s="99">
        <f t="shared" si="4"/>
        <v>0.69099999999999995</v>
      </c>
      <c r="BM16" s="96"/>
      <c r="BN16" s="107"/>
      <c r="BO16" s="108"/>
      <c r="BP16" s="108"/>
      <c r="BQ16" s="108"/>
      <c r="BR16" s="108"/>
      <c r="BS16" s="108"/>
      <c r="BT16" s="108"/>
      <c r="BU16" s="109"/>
      <c r="BV16" s="109"/>
      <c r="BW16" s="110"/>
      <c r="BX16" s="110"/>
      <c r="BY16" s="110"/>
      <c r="BZ16" s="110"/>
      <c r="CA16" s="110"/>
      <c r="CB16" s="110"/>
      <c r="CC16" s="110"/>
      <c r="CD16" s="110"/>
      <c r="CE16" s="110"/>
      <c r="CF16" s="110"/>
      <c r="CG16" s="110"/>
      <c r="CH16" s="110"/>
      <c r="CI16" s="110"/>
      <c r="CJ16" s="110"/>
      <c r="CK16" s="110"/>
      <c r="CL16" s="110"/>
      <c r="CM16" s="110"/>
      <c r="CN16" s="111"/>
      <c r="CO16" s="110"/>
      <c r="CP16" s="112"/>
      <c r="CQ16" s="112"/>
      <c r="CR16" s="113"/>
      <c r="CS16" s="113"/>
      <c r="CT16" s="114"/>
      <c r="CU16" s="110"/>
      <c r="CV16" s="110"/>
      <c r="CW16" s="110"/>
      <c r="CX16" s="110"/>
      <c r="CY16" s="110"/>
      <c r="CZ16" s="110"/>
      <c r="DA16" s="110"/>
      <c r="DB16" s="110"/>
      <c r="DC16" s="110"/>
      <c r="DD16" s="110"/>
      <c r="DE16" s="110"/>
      <c r="DF16" s="110"/>
      <c r="DG16" s="110"/>
      <c r="DH16" s="110"/>
      <c r="DI16" s="110"/>
      <c r="DJ16" s="110"/>
      <c r="DK16" s="110"/>
      <c r="DL16" s="110"/>
      <c r="DM16" s="110"/>
    </row>
    <row r="17" spans="1:117" s="95" customFormat="1" ht="40.5" customHeight="1" thickTop="1" thickBot="1" x14ac:dyDescent="0.4">
      <c r="A17" s="89"/>
      <c r="B17" s="80" t="s">
        <v>1915</v>
      </c>
      <c r="C17" s="20"/>
      <c r="D17" s="197" t="s">
        <v>1442</v>
      </c>
      <c r="E17" s="198"/>
      <c r="F17" s="13"/>
      <c r="G17" s="83" t="str">
        <f>IF(H10=1,"",INDEX($BG$4:$BG$1494,H10))</f>
        <v/>
      </c>
      <c r="H17" s="36">
        <f>MATCH(D17,$CB$10:$CB$13,0)</f>
        <v>1</v>
      </c>
      <c r="I17" s="36"/>
      <c r="M17" s="36"/>
      <c r="N17" s="36"/>
      <c r="O17" s="36"/>
      <c r="P17" s="3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f t="shared" si="5"/>
        <v>36500</v>
      </c>
      <c r="AP17" s="97">
        <v>113</v>
      </c>
      <c r="AQ17" s="96" t="s">
        <v>121</v>
      </c>
      <c r="AR17" s="98">
        <v>36500</v>
      </c>
      <c r="AS17" s="98">
        <v>54000</v>
      </c>
      <c r="AT17" s="99">
        <f t="shared" si="1"/>
        <v>0.47945205479452052</v>
      </c>
      <c r="AU17" s="99">
        <f t="shared" si="2"/>
        <v>0.27100000000000002</v>
      </c>
      <c r="AV17" s="100">
        <v>933</v>
      </c>
      <c r="AW17" s="96" t="s">
        <v>2040</v>
      </c>
      <c r="AX17" s="96" t="s">
        <v>805</v>
      </c>
      <c r="AY17" s="101" t="s">
        <v>152</v>
      </c>
      <c r="AZ17" s="101" t="s">
        <v>171</v>
      </c>
      <c r="BA17" s="102">
        <v>163500</v>
      </c>
      <c r="BB17" s="103">
        <v>42500</v>
      </c>
      <c r="BC17" s="103">
        <v>77500</v>
      </c>
      <c r="BD17" s="102">
        <v>368700</v>
      </c>
      <c r="BE17" s="104">
        <v>4.1000000000000002E-2</v>
      </c>
      <c r="BF17" s="105">
        <v>0.89</v>
      </c>
      <c r="BG17" s="102">
        <v>20500</v>
      </c>
      <c r="BH17" s="102">
        <v>453900</v>
      </c>
      <c r="BI17" s="106">
        <v>6.7000000000000004E-2</v>
      </c>
      <c r="BJ17" s="96">
        <v>68</v>
      </c>
      <c r="BK17" s="99">
        <f t="shared" si="3"/>
        <v>0.75600000000000001</v>
      </c>
      <c r="BL17" s="99">
        <f t="shared" si="4"/>
        <v>0.45400000000000001</v>
      </c>
      <c r="BM17" s="96"/>
      <c r="BN17" s="107" t="s">
        <v>1315</v>
      </c>
      <c r="BO17" s="108" t="str">
        <f t="shared" si="0"/>
        <v>AL</v>
      </c>
      <c r="BP17" s="108">
        <v>92.711071564736457</v>
      </c>
      <c r="BQ17" s="108">
        <v>102.65465057960512</v>
      </c>
      <c r="BR17" s="108">
        <v>80.393204512517016</v>
      </c>
      <c r="BS17" s="108">
        <v>104.43205284898735</v>
      </c>
      <c r="BT17" s="108">
        <v>92.974291008932084</v>
      </c>
      <c r="BU17" s="109">
        <v>86.502760428698934</v>
      </c>
      <c r="BV17" s="109">
        <v>96.699966629405338</v>
      </c>
      <c r="BW17" s="110"/>
      <c r="BX17" s="110"/>
      <c r="BY17" s="110"/>
      <c r="BZ17" s="110"/>
      <c r="CA17" s="110"/>
      <c r="CB17" s="110"/>
      <c r="CC17" s="110"/>
      <c r="CD17" s="110"/>
      <c r="CE17" s="110"/>
      <c r="CF17" s="110"/>
      <c r="CG17" s="110"/>
      <c r="CH17" s="110"/>
      <c r="CI17" s="110"/>
      <c r="CJ17" s="110"/>
      <c r="CK17" s="110"/>
      <c r="CL17" s="110"/>
      <c r="CM17" s="110"/>
      <c r="CN17" s="111" t="s">
        <v>1788</v>
      </c>
      <c r="CO17" s="110" t="s">
        <v>1790</v>
      </c>
      <c r="CP17" s="112" t="s">
        <v>1462</v>
      </c>
      <c r="CQ17" s="112" t="s">
        <v>177</v>
      </c>
      <c r="CR17" s="113">
        <v>39000</v>
      </c>
      <c r="CS17" s="113">
        <v>60200</v>
      </c>
      <c r="CT17" s="114">
        <v>0.43</v>
      </c>
      <c r="CU17" s="110"/>
      <c r="CV17" s="110"/>
      <c r="CW17" s="110"/>
      <c r="CX17" s="110"/>
      <c r="CY17" s="110"/>
      <c r="CZ17" s="110"/>
      <c r="DA17" s="110"/>
      <c r="DB17" s="110"/>
      <c r="DC17" s="110"/>
      <c r="DD17" s="110"/>
      <c r="DE17" s="110"/>
      <c r="DF17" s="110"/>
      <c r="DG17" s="110"/>
      <c r="DH17" s="110"/>
      <c r="DI17" s="110"/>
      <c r="DJ17" s="110"/>
      <c r="DK17" s="110"/>
      <c r="DL17" s="110"/>
      <c r="DM17" s="110"/>
    </row>
    <row r="18" spans="1:117" s="95" customFormat="1" ht="13.5" customHeight="1" thickTop="1" x14ac:dyDescent="0.35">
      <c r="A18" s="86"/>
      <c r="B18" s="25"/>
      <c r="C18" s="20"/>
      <c r="D18" s="19"/>
      <c r="E18" s="19"/>
      <c r="F18" s="13"/>
      <c r="G18" s="4"/>
      <c r="H18" s="36"/>
      <c r="I18" s="37"/>
      <c r="J18" s="36"/>
      <c r="K18" s="36"/>
      <c r="L18" s="36"/>
      <c r="M18" s="36"/>
      <c r="N18" s="36"/>
      <c r="O18" s="36"/>
      <c r="P18" s="3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f t="shared" si="5"/>
        <v>34500</v>
      </c>
      <c r="AP18" s="97">
        <v>124</v>
      </c>
      <c r="AQ18" s="96" t="s">
        <v>133</v>
      </c>
      <c r="AR18" s="98">
        <v>34500</v>
      </c>
      <c r="AS18" s="98">
        <v>50000</v>
      </c>
      <c r="AT18" s="99">
        <f t="shared" si="1"/>
        <v>0.44927536231884058</v>
      </c>
      <c r="AU18" s="99">
        <f t="shared" si="2"/>
        <v>0.108</v>
      </c>
      <c r="AV18" s="100">
        <v>1455</v>
      </c>
      <c r="AW18" s="96" t="s">
        <v>2237</v>
      </c>
      <c r="AX18" s="96" t="s">
        <v>1090</v>
      </c>
      <c r="AY18" s="101" t="s">
        <v>152</v>
      </c>
      <c r="AZ18" s="101" t="s">
        <v>177</v>
      </c>
      <c r="BA18" s="102">
        <v>119000</v>
      </c>
      <c r="BB18" s="103">
        <v>35000</v>
      </c>
      <c r="BC18" s="103">
        <v>45500</v>
      </c>
      <c r="BD18" s="102">
        <v>15190</v>
      </c>
      <c r="BE18" s="104">
        <v>5.0000000000000001E-3</v>
      </c>
      <c r="BF18" s="105">
        <v>0.99</v>
      </c>
      <c r="BG18" s="102">
        <v>4750</v>
      </c>
      <c r="BH18" s="102">
        <v>37430</v>
      </c>
      <c r="BI18" s="106">
        <v>1.2E-2</v>
      </c>
      <c r="BJ18" s="96">
        <v>264</v>
      </c>
      <c r="BK18" s="99">
        <f t="shared" si="3"/>
        <v>0.45100000000000001</v>
      </c>
      <c r="BL18" s="99">
        <f t="shared" si="4"/>
        <v>0.02</v>
      </c>
      <c r="BM18" s="96"/>
      <c r="BN18" s="107" t="s">
        <v>1317</v>
      </c>
      <c r="BO18" s="108" t="str">
        <f t="shared" si="0"/>
        <v>AL</v>
      </c>
      <c r="BP18" s="108">
        <v>99.226827637290683</v>
      </c>
      <c r="BQ18" s="108">
        <v>102.86374224998018</v>
      </c>
      <c r="BR18" s="108">
        <v>96.038465399992546</v>
      </c>
      <c r="BS18" s="108">
        <v>108.42841529518843</v>
      </c>
      <c r="BT18" s="108">
        <v>99.598421168600765</v>
      </c>
      <c r="BU18" s="109">
        <v>87.995056201486108</v>
      </c>
      <c r="BV18" s="109">
        <v>99.067428189445323</v>
      </c>
      <c r="BW18" s="110"/>
      <c r="BX18" s="110"/>
      <c r="BY18" s="110"/>
      <c r="BZ18" s="110"/>
      <c r="CA18" s="110"/>
      <c r="CB18" s="110"/>
      <c r="CC18" s="110"/>
      <c r="CD18" s="110"/>
      <c r="CE18" s="110"/>
      <c r="CF18" s="110"/>
      <c r="CG18" s="110"/>
      <c r="CH18" s="110"/>
      <c r="CI18" s="110"/>
      <c r="CJ18" s="110"/>
      <c r="CK18" s="110"/>
      <c r="CL18" s="110"/>
      <c r="CM18" s="110"/>
      <c r="CN18" s="111" t="s">
        <v>1697</v>
      </c>
      <c r="CO18" s="110" t="s">
        <v>1698</v>
      </c>
      <c r="CP18" s="112" t="s">
        <v>1448</v>
      </c>
      <c r="CQ18" s="112" t="s">
        <v>177</v>
      </c>
      <c r="CR18" s="113">
        <v>48100</v>
      </c>
      <c r="CS18" s="113">
        <v>67800</v>
      </c>
      <c r="CT18" s="112" t="s">
        <v>1459</v>
      </c>
      <c r="CU18" s="110"/>
      <c r="CV18" s="110"/>
      <c r="CW18" s="110"/>
      <c r="CX18" s="110"/>
      <c r="CY18" s="110"/>
      <c r="CZ18" s="110"/>
      <c r="DA18" s="110"/>
      <c r="DB18" s="110"/>
      <c r="DC18" s="110"/>
      <c r="DD18" s="110"/>
      <c r="DE18" s="110"/>
      <c r="DF18" s="110"/>
      <c r="DG18" s="110"/>
      <c r="DH18" s="110"/>
      <c r="DI18" s="110"/>
      <c r="DJ18" s="110"/>
      <c r="DK18" s="110"/>
      <c r="DL18" s="110"/>
      <c r="DM18" s="110"/>
    </row>
    <row r="19" spans="1:117" s="95" customFormat="1" ht="27.75" customHeight="1" x14ac:dyDescent="0.35">
      <c r="A19" s="89"/>
      <c r="B19" s="84" t="s">
        <v>1964</v>
      </c>
      <c r="C19" s="20"/>
      <c r="D19" s="206">
        <v>0</v>
      </c>
      <c r="E19" s="206"/>
      <c r="F19" s="14"/>
      <c r="G19" s="4"/>
      <c r="H19" s="36"/>
      <c r="I19" s="36"/>
      <c r="J19" s="36"/>
      <c r="K19" s="36"/>
      <c r="L19" s="36"/>
      <c r="M19" s="36"/>
      <c r="N19" s="36"/>
      <c r="O19" s="36"/>
      <c r="P19" s="3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f t="shared" si="5"/>
        <v>32500</v>
      </c>
      <c r="AP19" s="97" t="s">
        <v>128</v>
      </c>
      <c r="AQ19" s="96" t="s">
        <v>129</v>
      </c>
      <c r="AR19" s="98">
        <v>32500</v>
      </c>
      <c r="AS19" s="98">
        <v>51000</v>
      </c>
      <c r="AT19" s="99">
        <f t="shared" si="1"/>
        <v>0.56923076923076921</v>
      </c>
      <c r="AU19" s="99">
        <f t="shared" si="2"/>
        <v>4.5999999999999999E-2</v>
      </c>
      <c r="AV19" s="100">
        <v>1210</v>
      </c>
      <c r="AW19" s="96" t="s">
        <v>2333</v>
      </c>
      <c r="AX19" s="96" t="s">
        <v>979</v>
      </c>
      <c r="AY19" s="101" t="s">
        <v>159</v>
      </c>
      <c r="AZ19" s="101" t="s">
        <v>195</v>
      </c>
      <c r="BA19" s="102">
        <v>79000</v>
      </c>
      <c r="BB19" s="103">
        <v>37500</v>
      </c>
      <c r="BC19" s="103">
        <v>64500</v>
      </c>
      <c r="BD19" s="102">
        <v>244500</v>
      </c>
      <c r="BE19" s="104">
        <v>4.9000000000000002E-2</v>
      </c>
      <c r="BF19" s="105">
        <v>0.77</v>
      </c>
      <c r="BG19" s="102">
        <v>7250</v>
      </c>
      <c r="BH19" s="102">
        <v>279500</v>
      </c>
      <c r="BI19" s="106">
        <v>7.0000000000000007E-2</v>
      </c>
      <c r="BJ19" s="96">
        <v>363</v>
      </c>
      <c r="BK19" s="99">
        <f t="shared" si="3"/>
        <v>9.5000000000000001E-2</v>
      </c>
      <c r="BL19" s="99">
        <f t="shared" si="4"/>
        <v>9.7000000000000003E-2</v>
      </c>
      <c r="BM19" s="96"/>
      <c r="BN19" s="107" t="s">
        <v>1414</v>
      </c>
      <c r="BO19" s="108" t="str">
        <f t="shared" si="0"/>
        <v>AL</v>
      </c>
      <c r="BP19" s="108">
        <v>94.575065382627656</v>
      </c>
      <c r="BQ19" s="108">
        <v>104.89880190837071</v>
      </c>
      <c r="BR19" s="108">
        <v>80.63852708878332</v>
      </c>
      <c r="BS19" s="108">
        <v>105.87786866630995</v>
      </c>
      <c r="BT19" s="108">
        <v>102.77420450799974</v>
      </c>
      <c r="BU19" s="109">
        <v>90.247775919804837</v>
      </c>
      <c r="BV19" s="109">
        <v>97.36756963498415</v>
      </c>
      <c r="BW19" s="110"/>
      <c r="BX19" s="110"/>
      <c r="BY19" s="110"/>
      <c r="BZ19" s="110"/>
      <c r="CA19" s="110"/>
      <c r="CB19" s="110"/>
      <c r="CC19" s="110"/>
      <c r="CD19" s="110"/>
      <c r="CE19" s="110"/>
      <c r="CF19" s="110"/>
      <c r="CG19" s="110"/>
      <c r="CH19" s="110"/>
      <c r="CI19" s="110"/>
      <c r="CJ19" s="110"/>
      <c r="CK19" s="110"/>
      <c r="CL19" s="110"/>
      <c r="CM19" s="110"/>
      <c r="CN19" s="111" t="s">
        <v>1560</v>
      </c>
      <c r="CO19" s="110" t="s">
        <v>331</v>
      </c>
      <c r="CP19" s="112" t="s">
        <v>1448</v>
      </c>
      <c r="CQ19" s="112" t="s">
        <v>1454</v>
      </c>
      <c r="CR19" s="113">
        <v>43500</v>
      </c>
      <c r="CS19" s="113">
        <v>81400</v>
      </c>
      <c r="CT19" s="114">
        <v>0.45</v>
      </c>
      <c r="CU19" s="110"/>
      <c r="CV19" s="110"/>
      <c r="CW19" s="110"/>
      <c r="CX19" s="110"/>
      <c r="CY19" s="110"/>
      <c r="CZ19" s="110"/>
      <c r="DA19" s="110"/>
      <c r="DB19" s="110"/>
      <c r="DC19" s="110"/>
      <c r="DD19" s="110"/>
      <c r="DE19" s="110"/>
      <c r="DF19" s="110"/>
      <c r="DG19" s="110"/>
      <c r="DH19" s="110"/>
      <c r="DI19" s="110"/>
      <c r="DJ19" s="110"/>
      <c r="DK19" s="110"/>
      <c r="DL19" s="110"/>
      <c r="DM19" s="110"/>
    </row>
    <row r="20" spans="1:117" s="95" customFormat="1" ht="9.75" customHeight="1" x14ac:dyDescent="0.35">
      <c r="A20" s="86"/>
      <c r="B20" s="25"/>
      <c r="C20" s="20"/>
      <c r="D20" s="35"/>
      <c r="E20" s="19"/>
      <c r="F20" s="13"/>
      <c r="G20" s="4"/>
      <c r="H20" s="36"/>
      <c r="I20" s="36"/>
      <c r="J20" s="36"/>
      <c r="K20" s="36"/>
      <c r="L20" s="36"/>
      <c r="M20" s="36"/>
      <c r="N20" s="36"/>
      <c r="O20" s="36"/>
      <c r="P20" s="3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f t="shared" si="5"/>
        <v>43500</v>
      </c>
      <c r="AP20" s="97">
        <v>24</v>
      </c>
      <c r="AQ20" s="96" t="s">
        <v>23</v>
      </c>
      <c r="AR20" s="98">
        <v>43500</v>
      </c>
      <c r="AS20" s="98">
        <v>88500</v>
      </c>
      <c r="AT20" s="99">
        <f t="shared" si="1"/>
        <v>1.0344827586206897</v>
      </c>
      <c r="AU20" s="99">
        <f t="shared" si="2"/>
        <v>0.68899999999999995</v>
      </c>
      <c r="AV20" s="100">
        <v>1259</v>
      </c>
      <c r="AW20" s="96" t="s">
        <v>2334</v>
      </c>
      <c r="AX20" s="96" t="s">
        <v>979</v>
      </c>
      <c r="AY20" s="101" t="s">
        <v>163</v>
      </c>
      <c r="AZ20" s="101" t="s">
        <v>195</v>
      </c>
      <c r="BA20" s="102">
        <v>104000</v>
      </c>
      <c r="BB20" s="103">
        <v>37500</v>
      </c>
      <c r="BC20" s="103">
        <v>64500</v>
      </c>
      <c r="BD20" s="102">
        <v>219800</v>
      </c>
      <c r="BE20" s="104">
        <v>0.04</v>
      </c>
      <c r="BF20" s="105">
        <v>0.77</v>
      </c>
      <c r="BG20" s="102">
        <v>7250</v>
      </c>
      <c r="BH20" s="102">
        <v>219800</v>
      </c>
      <c r="BI20" s="106">
        <v>0.04</v>
      </c>
      <c r="BJ20" s="96">
        <v>363</v>
      </c>
      <c r="BK20" s="99">
        <f t="shared" si="3"/>
        <v>0.34100000000000003</v>
      </c>
      <c r="BL20" s="99">
        <f t="shared" si="4"/>
        <v>9.7000000000000003E-2</v>
      </c>
      <c r="BM20" s="96"/>
      <c r="BN20" s="107" t="s">
        <v>1178</v>
      </c>
      <c r="BO20" s="108" t="str">
        <f t="shared" si="0"/>
        <v>AR</v>
      </c>
      <c r="BP20" s="108">
        <v>86.645362017562206</v>
      </c>
      <c r="BQ20" s="108">
        <v>97.937776721525623</v>
      </c>
      <c r="BR20" s="108">
        <v>78.825315276277465</v>
      </c>
      <c r="BS20" s="108">
        <v>92.01654006591319</v>
      </c>
      <c r="BT20" s="108">
        <v>96.589297204369757</v>
      </c>
      <c r="BU20" s="109">
        <v>89.766689645213688</v>
      </c>
      <c r="BV20" s="109">
        <v>84.001051294113594</v>
      </c>
      <c r="BW20" s="110"/>
      <c r="BX20" s="110"/>
      <c r="BY20" s="110"/>
      <c r="BZ20" s="110"/>
      <c r="CA20" s="110"/>
      <c r="CB20" s="110"/>
      <c r="CC20" s="110"/>
      <c r="CD20" s="110"/>
      <c r="CE20" s="110"/>
      <c r="CF20" s="110"/>
      <c r="CG20" s="110"/>
      <c r="CH20" s="110"/>
      <c r="CI20" s="110"/>
      <c r="CJ20" s="110"/>
      <c r="CK20" s="110"/>
      <c r="CL20" s="110"/>
      <c r="CM20" s="110"/>
      <c r="CN20" s="111">
        <v>40</v>
      </c>
      <c r="CO20" s="112" t="s">
        <v>225</v>
      </c>
      <c r="CP20" s="112" t="s">
        <v>1451</v>
      </c>
      <c r="CQ20" s="112" t="s">
        <v>171</v>
      </c>
      <c r="CR20" s="113">
        <v>53000</v>
      </c>
      <c r="CS20" s="113">
        <v>104000</v>
      </c>
      <c r="CT20" s="114">
        <v>0.5</v>
      </c>
      <c r="CU20" s="110"/>
      <c r="CV20" s="110"/>
      <c r="CW20" s="110"/>
      <c r="CX20" s="110"/>
      <c r="CY20" s="110"/>
      <c r="CZ20" s="110"/>
      <c r="DA20" s="110"/>
      <c r="DB20" s="110"/>
      <c r="DC20" s="110"/>
      <c r="DD20" s="110"/>
      <c r="DE20" s="110"/>
      <c r="DF20" s="110"/>
      <c r="DG20" s="110"/>
      <c r="DH20" s="110"/>
      <c r="DI20" s="110"/>
      <c r="DJ20" s="110"/>
      <c r="DK20" s="110"/>
      <c r="DL20" s="110"/>
      <c r="DM20" s="110"/>
    </row>
    <row r="21" spans="1:117" s="95" customFormat="1" ht="37.5" customHeight="1" x14ac:dyDescent="0.35">
      <c r="A21" s="86" t="s">
        <v>1917</v>
      </c>
      <c r="B21" s="25" t="s">
        <v>1963</v>
      </c>
      <c r="C21" s="26"/>
      <c r="D21" s="33">
        <f>IF(H17=4,D19,IF(H17=3,G17,0))</f>
        <v>0</v>
      </c>
      <c r="E21" s="16"/>
      <c r="F21" s="12"/>
      <c r="G21" s="3"/>
      <c r="H21" s="36"/>
      <c r="I21" s="36"/>
      <c r="J21" s="36"/>
      <c r="K21" s="36"/>
      <c r="L21" s="36"/>
      <c r="M21" s="36"/>
      <c r="N21" s="36"/>
      <c r="O21" s="36"/>
      <c r="P21" s="3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f t="shared" si="5"/>
        <v>39500</v>
      </c>
      <c r="AP21" s="97">
        <v>59</v>
      </c>
      <c r="AQ21" s="96" t="s">
        <v>60</v>
      </c>
      <c r="AR21" s="98">
        <v>39500</v>
      </c>
      <c r="AS21" s="98">
        <v>72500</v>
      </c>
      <c r="AT21" s="99">
        <f t="shared" si="1"/>
        <v>0.83544303797468356</v>
      </c>
      <c r="AU21" s="99">
        <f t="shared" si="2"/>
        <v>0.45700000000000002</v>
      </c>
      <c r="AV21" s="100">
        <v>603</v>
      </c>
      <c r="AW21" s="96" t="s">
        <v>2616</v>
      </c>
      <c r="AX21" s="96" t="s">
        <v>589</v>
      </c>
      <c r="AY21" s="101" t="s">
        <v>152</v>
      </c>
      <c r="AZ21" s="101" t="s">
        <v>177</v>
      </c>
      <c r="BA21" s="102">
        <v>144500</v>
      </c>
      <c r="BB21" s="103">
        <v>41000</v>
      </c>
      <c r="BC21" s="103">
        <v>81000</v>
      </c>
      <c r="BD21" s="102">
        <v>525200</v>
      </c>
      <c r="BE21" s="104">
        <v>5.3999999999999999E-2</v>
      </c>
      <c r="BF21" s="105">
        <v>0.94</v>
      </c>
      <c r="BG21" s="102">
        <v>12000</v>
      </c>
      <c r="BH21" s="102">
        <v>576500</v>
      </c>
      <c r="BI21" s="106">
        <v>6.9000000000000006E-2</v>
      </c>
      <c r="BJ21" s="96">
        <v>620</v>
      </c>
      <c r="BK21" s="99">
        <f t="shared" si="3"/>
        <v>0.622</v>
      </c>
      <c r="BL21" s="99">
        <f t="shared" si="4"/>
        <v>0.32800000000000001</v>
      </c>
      <c r="BM21" s="96"/>
      <c r="BN21" s="107" t="s">
        <v>1212</v>
      </c>
      <c r="BO21" s="108" t="str">
        <f t="shared" si="0"/>
        <v>AR</v>
      </c>
      <c r="BP21" s="108">
        <v>92.109393987081049</v>
      </c>
      <c r="BQ21" s="108">
        <v>95.302306529300608</v>
      </c>
      <c r="BR21" s="108">
        <v>77.282615022034591</v>
      </c>
      <c r="BS21" s="108">
        <v>99.827915224750313</v>
      </c>
      <c r="BT21" s="108">
        <v>95.187457340930081</v>
      </c>
      <c r="BU21" s="109">
        <v>92.722283727437926</v>
      </c>
      <c r="BV21" s="109">
        <v>100.55568329696709</v>
      </c>
      <c r="BW21" s="110"/>
      <c r="BX21" s="110"/>
      <c r="BY21" s="110"/>
      <c r="BZ21" s="110"/>
      <c r="CA21" s="110"/>
      <c r="CB21" s="110"/>
      <c r="CC21" s="110"/>
      <c r="CD21" s="110"/>
      <c r="CE21" s="110"/>
      <c r="CF21" s="110"/>
      <c r="CG21" s="110"/>
      <c r="CH21" s="110"/>
      <c r="CI21" s="110"/>
      <c r="CJ21" s="110"/>
      <c r="CK21" s="110"/>
      <c r="CL21" s="110"/>
      <c r="CM21" s="110"/>
      <c r="CN21" s="111" t="s">
        <v>1655</v>
      </c>
      <c r="CO21" s="110" t="s">
        <v>966</v>
      </c>
      <c r="CP21" s="112" t="s">
        <v>1462</v>
      </c>
      <c r="CQ21" s="112" t="s">
        <v>177</v>
      </c>
      <c r="CR21" s="113">
        <v>38200</v>
      </c>
      <c r="CS21" s="113">
        <v>71000</v>
      </c>
      <c r="CT21" s="114">
        <v>0.57999999999999996</v>
      </c>
      <c r="CU21" s="110"/>
      <c r="CV21" s="110"/>
      <c r="CW21" s="110"/>
      <c r="CX21" s="110"/>
      <c r="CY21" s="110"/>
      <c r="CZ21" s="110"/>
      <c r="DA21" s="110"/>
      <c r="DB21" s="110"/>
      <c r="DC21" s="110"/>
      <c r="DD21" s="110"/>
      <c r="DE21" s="110"/>
      <c r="DF21" s="110"/>
      <c r="DG21" s="110"/>
      <c r="DH21" s="110"/>
      <c r="DI21" s="110"/>
      <c r="DJ21" s="110"/>
      <c r="DK21" s="110"/>
      <c r="DL21" s="110"/>
      <c r="DM21" s="110"/>
    </row>
    <row r="22" spans="1:117" s="95" customFormat="1" ht="12.75" customHeight="1" thickBot="1" x14ac:dyDescent="0.4">
      <c r="A22" s="151"/>
      <c r="B22" s="30"/>
      <c r="C22" s="28"/>
      <c r="D22" s="152"/>
      <c r="E22" s="153"/>
      <c r="F22" s="154"/>
      <c r="G22" s="6"/>
      <c r="H22" s="36"/>
      <c r="I22" s="36"/>
      <c r="J22" s="36"/>
      <c r="K22" s="36"/>
      <c r="L22" s="36"/>
      <c r="M22" s="36"/>
      <c r="N22" s="36"/>
      <c r="O22" s="36"/>
      <c r="P22" s="3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f t="shared" si="5"/>
        <v>55000</v>
      </c>
      <c r="AP22" s="97">
        <v>13</v>
      </c>
      <c r="AQ22" s="96" t="s">
        <v>12</v>
      </c>
      <c r="AR22" s="98">
        <v>55000</v>
      </c>
      <c r="AS22" s="98">
        <v>98500</v>
      </c>
      <c r="AT22" s="99">
        <f t="shared" si="1"/>
        <v>0.79090909090909089</v>
      </c>
      <c r="AU22" s="99">
        <f t="shared" si="2"/>
        <v>0.89900000000000002</v>
      </c>
      <c r="AV22" s="100">
        <v>549</v>
      </c>
      <c r="AW22" s="96" t="s">
        <v>2770</v>
      </c>
      <c r="AX22" s="96" t="s">
        <v>554</v>
      </c>
      <c r="AY22" s="101" t="s">
        <v>159</v>
      </c>
      <c r="AZ22" s="101" t="s">
        <v>195</v>
      </c>
      <c r="BA22" s="102">
        <v>71500</v>
      </c>
      <c r="BB22" s="103">
        <v>37000</v>
      </c>
      <c r="BC22" s="103">
        <v>70000</v>
      </c>
      <c r="BD22" s="102">
        <v>551600</v>
      </c>
      <c r="BE22" s="104">
        <v>7.5999999999999998E-2</v>
      </c>
      <c r="BF22" s="105">
        <v>0.74</v>
      </c>
      <c r="BG22" s="102">
        <v>6250</v>
      </c>
      <c r="BH22" s="102">
        <v>580700</v>
      </c>
      <c r="BI22" s="106">
        <v>9.5000000000000001E-2</v>
      </c>
      <c r="BJ22" s="96">
        <v>739</v>
      </c>
      <c r="BK22" s="99">
        <f t="shared" si="3"/>
        <v>3.5999999999999997E-2</v>
      </c>
      <c r="BL22" s="99">
        <f t="shared" si="4"/>
        <v>7.4999999999999997E-2</v>
      </c>
      <c r="BM22" s="96"/>
      <c r="BN22" s="107" t="s">
        <v>1219</v>
      </c>
      <c r="BO22" s="108" t="str">
        <f t="shared" si="0"/>
        <v>AR</v>
      </c>
      <c r="BP22" s="108">
        <v>86.115178354682243</v>
      </c>
      <c r="BQ22" s="108">
        <v>92.529482057704243</v>
      </c>
      <c r="BR22" s="108">
        <v>74.547862696942204</v>
      </c>
      <c r="BS22" s="108">
        <v>90.47260830373196</v>
      </c>
      <c r="BT22" s="108">
        <v>87.866422270349858</v>
      </c>
      <c r="BU22" s="109">
        <v>87.488874640591845</v>
      </c>
      <c r="BV22" s="109">
        <v>91.720433946275705</v>
      </c>
      <c r="BW22" s="110"/>
      <c r="BX22" s="110"/>
      <c r="BY22" s="110"/>
      <c r="BZ22" s="110"/>
      <c r="CA22" s="110"/>
      <c r="CB22" s="110"/>
      <c r="CC22" s="110"/>
      <c r="CD22" s="110"/>
      <c r="CE22" s="110"/>
      <c r="CF22" s="110"/>
      <c r="CG22" s="110"/>
      <c r="CH22" s="110"/>
      <c r="CI22" s="110"/>
      <c r="CJ22" s="110"/>
      <c r="CK22" s="110"/>
      <c r="CL22" s="110"/>
      <c r="CM22" s="110"/>
      <c r="CN22" s="111" t="s">
        <v>1635</v>
      </c>
      <c r="CO22" s="110" t="s">
        <v>929</v>
      </c>
      <c r="CP22" s="112" t="s">
        <v>1462</v>
      </c>
      <c r="CQ22" s="112" t="s">
        <v>166</v>
      </c>
      <c r="CR22" s="113">
        <v>42900</v>
      </c>
      <c r="CS22" s="113">
        <v>73000</v>
      </c>
      <c r="CT22" s="114">
        <v>0.6</v>
      </c>
      <c r="CU22" s="110"/>
      <c r="CV22" s="110"/>
      <c r="CW22" s="110"/>
      <c r="CX22" s="110"/>
      <c r="CY22" s="110"/>
      <c r="CZ22" s="110"/>
      <c r="DA22" s="110"/>
      <c r="DB22" s="110"/>
      <c r="DC22" s="110"/>
      <c r="DD22" s="110"/>
      <c r="DE22" s="110"/>
      <c r="DF22" s="110"/>
      <c r="DG22" s="110"/>
      <c r="DH22" s="110"/>
      <c r="DI22" s="110"/>
      <c r="DJ22" s="110"/>
      <c r="DK22" s="110"/>
      <c r="DL22" s="110"/>
      <c r="DM22" s="110"/>
    </row>
    <row r="23" spans="1:117" s="95" customFormat="1" ht="25.5" customHeight="1" x14ac:dyDescent="0.35">
      <c r="A23" s="176" t="s">
        <v>1980</v>
      </c>
      <c r="B23" s="155"/>
      <c r="C23" s="156"/>
      <c r="D23" s="34"/>
      <c r="E23" s="27"/>
      <c r="F23" s="157"/>
      <c r="G23" s="158"/>
      <c r="H23" s="36"/>
      <c r="I23" s="36"/>
      <c r="J23" s="36"/>
      <c r="K23" s="36"/>
      <c r="L23" s="36"/>
      <c r="M23" s="36"/>
      <c r="N23" s="36"/>
      <c r="O23" s="36"/>
      <c r="P23" s="3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f t="shared" si="5"/>
        <v>41500</v>
      </c>
      <c r="AP23" s="97">
        <v>34</v>
      </c>
      <c r="AQ23" s="96" t="s">
        <v>33</v>
      </c>
      <c r="AR23" s="98">
        <v>41500</v>
      </c>
      <c r="AS23" s="98">
        <v>83000</v>
      </c>
      <c r="AT23" s="99">
        <f t="shared" si="1"/>
        <v>1</v>
      </c>
      <c r="AU23" s="99">
        <f t="shared" si="2"/>
        <v>0.62</v>
      </c>
      <c r="AV23" s="100">
        <v>596</v>
      </c>
      <c r="AW23" s="96" t="s">
        <v>2771</v>
      </c>
      <c r="AX23" s="96" t="s">
        <v>554</v>
      </c>
      <c r="AY23" s="101" t="s">
        <v>163</v>
      </c>
      <c r="AZ23" s="101" t="s">
        <v>195</v>
      </c>
      <c r="BA23" s="102">
        <v>94000</v>
      </c>
      <c r="BB23" s="103">
        <v>37000</v>
      </c>
      <c r="BC23" s="103">
        <v>70000</v>
      </c>
      <c r="BD23" s="102">
        <v>529100</v>
      </c>
      <c r="BE23" s="104">
        <v>6.7000000000000004E-2</v>
      </c>
      <c r="BF23" s="105">
        <v>0.74</v>
      </c>
      <c r="BG23" s="102">
        <v>6250</v>
      </c>
      <c r="BH23" s="102">
        <v>529100</v>
      </c>
      <c r="BI23" s="106">
        <v>6.7000000000000004E-2</v>
      </c>
      <c r="BJ23" s="96">
        <v>739</v>
      </c>
      <c r="BK23" s="99">
        <f t="shared" si="3"/>
        <v>0.249</v>
      </c>
      <c r="BL23" s="99">
        <f t="shared" si="4"/>
        <v>7.4999999999999997E-2</v>
      </c>
      <c r="BM23" s="96"/>
      <c r="BN23" s="107" t="s">
        <v>1247</v>
      </c>
      <c r="BO23" s="108" t="str">
        <f t="shared" si="0"/>
        <v>AR</v>
      </c>
      <c r="BP23" s="108">
        <v>93.794690369983897</v>
      </c>
      <c r="BQ23" s="108">
        <v>97.278596985708646</v>
      </c>
      <c r="BR23" s="108">
        <v>85.268014805119321</v>
      </c>
      <c r="BS23" s="108">
        <v>95.70969845292889</v>
      </c>
      <c r="BT23" s="108">
        <v>85.605164421211441</v>
      </c>
      <c r="BU23" s="109">
        <v>84.831133258301378</v>
      </c>
      <c r="BV23" s="109">
        <v>102.92480775318853</v>
      </c>
      <c r="BW23" s="110"/>
      <c r="BX23" s="110"/>
      <c r="BY23" s="110"/>
      <c r="BZ23" s="110"/>
      <c r="CA23" s="110"/>
      <c r="CB23" s="110"/>
      <c r="CC23" s="110"/>
      <c r="CD23" s="110"/>
      <c r="CE23" s="110"/>
      <c r="CF23" s="110"/>
      <c r="CG23" s="110"/>
      <c r="CH23" s="110"/>
      <c r="CI23" s="110"/>
      <c r="CJ23" s="110"/>
      <c r="CK23" s="110"/>
      <c r="CL23" s="110"/>
      <c r="CM23" s="110"/>
      <c r="CN23" s="111" t="s">
        <v>1671</v>
      </c>
      <c r="CO23" s="110" t="s">
        <v>632</v>
      </c>
      <c r="CP23" s="112" t="s">
        <v>1467</v>
      </c>
      <c r="CQ23" s="112" t="s">
        <v>195</v>
      </c>
      <c r="CR23" s="113">
        <v>41300</v>
      </c>
      <c r="CS23" s="113">
        <v>69700</v>
      </c>
      <c r="CT23" s="114">
        <v>0.62</v>
      </c>
      <c r="CU23" s="110"/>
      <c r="CV23" s="110"/>
      <c r="CW23" s="110"/>
      <c r="CX23" s="110"/>
      <c r="CY23" s="110"/>
      <c r="CZ23" s="110"/>
      <c r="DA23" s="110"/>
      <c r="DB23" s="110"/>
      <c r="DC23" s="110"/>
      <c r="DD23" s="110"/>
      <c r="DE23" s="110"/>
      <c r="DF23" s="110"/>
      <c r="DG23" s="110"/>
      <c r="DH23" s="110"/>
      <c r="DI23" s="110"/>
      <c r="DJ23" s="110"/>
      <c r="DK23" s="110"/>
      <c r="DL23" s="110"/>
      <c r="DM23" s="110"/>
    </row>
    <row r="24" spans="1:117" s="95" customFormat="1" ht="21" customHeight="1" x14ac:dyDescent="0.35">
      <c r="A24" s="176" t="s">
        <v>1978</v>
      </c>
      <c r="B24" s="156"/>
      <c r="C24" s="159"/>
      <c r="D24" s="34"/>
      <c r="E24" s="27"/>
      <c r="F24" s="160"/>
      <c r="G24" s="161"/>
      <c r="H24" s="36"/>
      <c r="I24" s="36"/>
      <c r="J24" s="36"/>
      <c r="K24" s="36"/>
      <c r="L24" s="36"/>
      <c r="M24" s="36"/>
      <c r="N24" s="36"/>
      <c r="O24" s="36"/>
      <c r="P24" s="3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f t="shared" si="5"/>
        <v>32000</v>
      </c>
      <c r="AP24" s="97">
        <v>94</v>
      </c>
      <c r="AQ24" s="96" t="s">
        <v>100</v>
      </c>
      <c r="AR24" s="98">
        <v>32000</v>
      </c>
      <c r="AS24" s="98">
        <v>58500</v>
      </c>
      <c r="AT24" s="99">
        <f t="shared" si="1"/>
        <v>0.828125</v>
      </c>
      <c r="AU24" s="99">
        <f t="shared" si="2"/>
        <v>3.1E-2</v>
      </c>
      <c r="AV24" s="100">
        <v>258</v>
      </c>
      <c r="AW24" s="96" t="s">
        <v>2776</v>
      </c>
      <c r="AX24" s="96" t="s">
        <v>364</v>
      </c>
      <c r="AY24" s="101" t="s">
        <v>152</v>
      </c>
      <c r="AZ24" s="101" t="s">
        <v>177</v>
      </c>
      <c r="BA24" s="102">
        <v>141500</v>
      </c>
      <c r="BB24" s="103">
        <v>49500</v>
      </c>
      <c r="BC24" s="103">
        <v>73000</v>
      </c>
      <c r="BD24" s="102">
        <v>726200</v>
      </c>
      <c r="BE24" s="104">
        <v>6.4000000000000001E-2</v>
      </c>
      <c r="BF24" s="105">
        <v>0.92</v>
      </c>
      <c r="BG24" s="102">
        <v>7500</v>
      </c>
      <c r="BH24" s="102">
        <v>762800</v>
      </c>
      <c r="BI24" s="106">
        <v>7.3999999999999996E-2</v>
      </c>
      <c r="BJ24" s="96">
        <v>744</v>
      </c>
      <c r="BK24" s="99">
        <f t="shared" si="3"/>
        <v>0.59899999999999998</v>
      </c>
      <c r="BL24" s="99">
        <f t="shared" si="4"/>
        <v>0.86</v>
      </c>
      <c r="BM24" s="96"/>
      <c r="BN24" s="107" t="s">
        <v>1265</v>
      </c>
      <c r="BO24" s="108" t="str">
        <f t="shared" si="0"/>
        <v>AR</v>
      </c>
      <c r="BP24" s="108">
        <v>88.862341400163103</v>
      </c>
      <c r="BQ24" s="108">
        <v>97.512790311667416</v>
      </c>
      <c r="BR24" s="108">
        <v>75.09346394079779</v>
      </c>
      <c r="BS24" s="108">
        <v>91.086927405370716</v>
      </c>
      <c r="BT24" s="108">
        <v>88.823784140533519</v>
      </c>
      <c r="BU24" s="109">
        <v>85.898748509743399</v>
      </c>
      <c r="BV24" s="109">
        <v>97.260362292845102</v>
      </c>
      <c r="BW24" s="110"/>
      <c r="BX24" s="110"/>
      <c r="BY24" s="110"/>
      <c r="BZ24" s="110"/>
      <c r="CA24" s="110"/>
      <c r="CB24" s="110"/>
      <c r="CC24" s="110"/>
      <c r="CD24" s="110"/>
      <c r="CE24" s="110"/>
      <c r="CF24" s="110"/>
      <c r="CG24" s="110"/>
      <c r="CH24" s="110"/>
      <c r="CI24" s="110"/>
      <c r="CJ24" s="110"/>
      <c r="CK24" s="110"/>
      <c r="CL24" s="110"/>
      <c r="CM24" s="110"/>
      <c r="CN24" s="111" t="s">
        <v>1772</v>
      </c>
      <c r="CO24" s="110" t="s">
        <v>887</v>
      </c>
      <c r="CP24" s="112" t="s">
        <v>1448</v>
      </c>
      <c r="CQ24" s="112" t="s">
        <v>1476</v>
      </c>
      <c r="CR24" s="113">
        <v>38000</v>
      </c>
      <c r="CS24" s="113">
        <v>61700</v>
      </c>
      <c r="CT24" s="114">
        <v>0.49</v>
      </c>
      <c r="CU24" s="110"/>
      <c r="CV24" s="110"/>
      <c r="CW24" s="110"/>
      <c r="CX24" s="110"/>
      <c r="CY24" s="110"/>
      <c r="CZ24" s="110"/>
      <c r="DA24" s="110"/>
      <c r="DB24" s="110"/>
      <c r="DC24" s="110"/>
      <c r="DD24" s="110"/>
      <c r="DE24" s="110"/>
      <c r="DF24" s="110"/>
      <c r="DG24" s="110"/>
      <c r="DH24" s="110"/>
      <c r="DI24" s="110"/>
      <c r="DJ24" s="110"/>
      <c r="DK24" s="110"/>
      <c r="DL24" s="110"/>
      <c r="DM24" s="110"/>
    </row>
    <row r="25" spans="1:117" s="95" customFormat="1" ht="22.5" customHeight="1" x14ac:dyDescent="0.3">
      <c r="A25" s="176" t="s">
        <v>1979</v>
      </c>
      <c r="H25" s="36"/>
      <c r="I25" s="36"/>
      <c r="J25" s="36"/>
      <c r="K25" s="36"/>
      <c r="L25" s="36"/>
      <c r="M25" s="36"/>
      <c r="N25" s="36"/>
      <c r="O25" s="36"/>
      <c r="P25" s="3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f t="shared" si="5"/>
        <v>41500</v>
      </c>
      <c r="AP25" s="97">
        <v>63</v>
      </c>
      <c r="AQ25" s="96" t="s">
        <v>65</v>
      </c>
      <c r="AR25" s="98">
        <v>41500</v>
      </c>
      <c r="AS25" s="98">
        <v>70000</v>
      </c>
      <c r="AT25" s="99">
        <f t="shared" si="1"/>
        <v>0.68674698795180722</v>
      </c>
      <c r="AU25" s="99">
        <f t="shared" si="2"/>
        <v>0.62</v>
      </c>
      <c r="AV25" s="100">
        <v>741</v>
      </c>
      <c r="AW25" s="96" t="s">
        <v>2782</v>
      </c>
      <c r="AX25" s="96" t="s">
        <v>682</v>
      </c>
      <c r="AY25" s="101" t="s">
        <v>159</v>
      </c>
      <c r="AZ25" s="101" t="s">
        <v>192</v>
      </c>
      <c r="BA25" s="102">
        <v>91000</v>
      </c>
      <c r="BB25" s="103">
        <v>40000</v>
      </c>
      <c r="BC25" s="103">
        <v>70000</v>
      </c>
      <c r="BD25" s="102">
        <v>457500</v>
      </c>
      <c r="BE25" s="104">
        <v>6.3E-2</v>
      </c>
      <c r="BF25" s="105">
        <v>0.77</v>
      </c>
      <c r="BG25" s="102">
        <v>6000</v>
      </c>
      <c r="BH25" s="102">
        <v>485400</v>
      </c>
      <c r="BI25" s="106">
        <v>7.5999999999999998E-2</v>
      </c>
      <c r="BJ25" s="96">
        <v>753</v>
      </c>
      <c r="BK25" s="99">
        <f t="shared" si="3"/>
        <v>0.222</v>
      </c>
      <c r="BL25" s="99">
        <f t="shared" si="4"/>
        <v>0.23899999999999999</v>
      </c>
      <c r="BM25" s="96"/>
      <c r="BN25" s="107" t="s">
        <v>1288</v>
      </c>
      <c r="BO25" s="108" t="str">
        <f t="shared" si="0"/>
        <v>AR</v>
      </c>
      <c r="BP25" s="108">
        <v>96.458882064920516</v>
      </c>
      <c r="BQ25" s="108">
        <v>92.884601570354207</v>
      </c>
      <c r="BR25" s="108">
        <v>92.217709786778499</v>
      </c>
      <c r="BS25" s="108">
        <v>104.08060153471608</v>
      </c>
      <c r="BT25" s="108">
        <v>94.032889455609293</v>
      </c>
      <c r="BU25" s="109">
        <v>93.536263180083012</v>
      </c>
      <c r="BV25" s="109">
        <v>100.38826225197145</v>
      </c>
      <c r="BW25" s="110"/>
      <c r="BX25" s="110"/>
      <c r="BY25" s="110"/>
      <c r="BZ25" s="110"/>
      <c r="CA25" s="110"/>
      <c r="CB25" s="110"/>
      <c r="CC25" s="110"/>
      <c r="CD25" s="110"/>
      <c r="CE25" s="110"/>
      <c r="CF25" s="110"/>
      <c r="CG25" s="110"/>
      <c r="CH25" s="110"/>
      <c r="CI25" s="110"/>
      <c r="CJ25" s="110"/>
      <c r="CK25" s="110"/>
      <c r="CL25" s="110"/>
      <c r="CM25" s="110"/>
      <c r="CN25" s="111" t="s">
        <v>1724</v>
      </c>
      <c r="CO25" s="110" t="s">
        <v>741</v>
      </c>
      <c r="CP25" s="112" t="s">
        <v>1451</v>
      </c>
      <c r="CQ25" s="112" t="s">
        <v>177</v>
      </c>
      <c r="CR25" s="113">
        <v>35000</v>
      </c>
      <c r="CS25" s="113">
        <v>65700</v>
      </c>
      <c r="CT25" s="114">
        <v>0.5</v>
      </c>
      <c r="CU25" s="110"/>
      <c r="CV25" s="110"/>
      <c r="CW25" s="110"/>
      <c r="CX25" s="110"/>
      <c r="CY25" s="110"/>
      <c r="CZ25" s="110"/>
      <c r="DA25" s="110"/>
      <c r="DB25" s="110"/>
      <c r="DC25" s="110"/>
      <c r="DD25" s="110"/>
      <c r="DE25" s="110"/>
      <c r="DF25" s="110"/>
      <c r="DG25" s="110"/>
      <c r="DH25" s="110"/>
      <c r="DI25" s="110"/>
      <c r="DJ25" s="110"/>
      <c r="DK25" s="110"/>
      <c r="DL25" s="110"/>
      <c r="DM25" s="110"/>
    </row>
    <row r="26" spans="1:117" s="95" customFormat="1" ht="21" customHeight="1" x14ac:dyDescent="0.35">
      <c r="A26" s="159"/>
      <c r="B26" s="156"/>
      <c r="C26" s="159"/>
      <c r="D26" s="23"/>
      <c r="E26" s="24"/>
      <c r="F26" s="7"/>
      <c r="G26" s="161"/>
      <c r="H26" s="36"/>
      <c r="I26" s="36"/>
      <c r="J26" s="36"/>
      <c r="K26" s="36"/>
      <c r="L26" s="36"/>
      <c r="M26" s="36"/>
      <c r="N26" s="36"/>
      <c r="O26" s="36"/>
      <c r="P26" s="3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f t="shared" si="5"/>
        <v>67500</v>
      </c>
      <c r="AP26" s="97">
        <v>4</v>
      </c>
      <c r="AQ26" s="96" t="s">
        <v>3</v>
      </c>
      <c r="AR26" s="98">
        <v>67500</v>
      </c>
      <c r="AS26" s="98">
        <v>111000</v>
      </c>
      <c r="AT26" s="99">
        <f t="shared" si="1"/>
        <v>0.64444444444444449</v>
      </c>
      <c r="AU26" s="99">
        <f t="shared" si="2"/>
        <v>0.99199999999999999</v>
      </c>
      <c r="AV26" s="100">
        <v>810</v>
      </c>
      <c r="AW26" s="96" t="s">
        <v>2783</v>
      </c>
      <c r="AX26" s="96" t="s">
        <v>682</v>
      </c>
      <c r="AY26" s="101" t="s">
        <v>163</v>
      </c>
      <c r="AZ26" s="101" t="s">
        <v>192</v>
      </c>
      <c r="BA26" s="102">
        <v>121500</v>
      </c>
      <c r="BB26" s="103">
        <v>40000</v>
      </c>
      <c r="BC26" s="103">
        <v>70000</v>
      </c>
      <c r="BD26" s="102">
        <v>426700</v>
      </c>
      <c r="BE26" s="104">
        <v>5.2999999999999999E-2</v>
      </c>
      <c r="BF26" s="105">
        <v>0.77</v>
      </c>
      <c r="BG26" s="102">
        <v>6000</v>
      </c>
      <c r="BH26" s="102">
        <v>426700</v>
      </c>
      <c r="BI26" s="106">
        <v>5.2999999999999999E-2</v>
      </c>
      <c r="BJ26" s="96">
        <v>753</v>
      </c>
      <c r="BK26" s="99">
        <f t="shared" si="3"/>
        <v>0.47099999999999997</v>
      </c>
      <c r="BL26" s="99">
        <f t="shared" si="4"/>
        <v>0.23899999999999999</v>
      </c>
      <c r="BM26" s="96"/>
      <c r="BN26" s="107" t="s">
        <v>1216</v>
      </c>
      <c r="BO26" s="108" t="str">
        <f t="shared" si="0"/>
        <v>AZ</v>
      </c>
      <c r="BP26" s="108">
        <v>114.93950099501808</v>
      </c>
      <c r="BQ26" s="108">
        <v>106.63530150091023</v>
      </c>
      <c r="BR26" s="108">
        <v>149.32739335978223</v>
      </c>
      <c r="BS26" s="108">
        <v>92.488292640021285</v>
      </c>
      <c r="BT26" s="108">
        <v>105.54159600834257</v>
      </c>
      <c r="BU26" s="109">
        <v>99.969746797227103</v>
      </c>
      <c r="BV26" s="109">
        <v>99.519145771921472</v>
      </c>
      <c r="BW26" s="110"/>
      <c r="BX26" s="110"/>
      <c r="BY26" s="110"/>
      <c r="BZ26" s="110"/>
      <c r="CA26" s="110"/>
      <c r="CB26" s="110"/>
      <c r="CC26" s="110"/>
      <c r="CD26" s="110"/>
      <c r="CE26" s="110"/>
      <c r="CF26" s="110"/>
      <c r="CG26" s="110"/>
      <c r="CH26" s="110"/>
      <c r="CI26" s="110"/>
      <c r="CJ26" s="110"/>
      <c r="CK26" s="110"/>
      <c r="CL26" s="110"/>
      <c r="CM26" s="110"/>
      <c r="CN26" s="111" t="s">
        <v>1543</v>
      </c>
      <c r="CO26" s="110" t="s">
        <v>342</v>
      </c>
      <c r="CP26" s="112" t="s">
        <v>1466</v>
      </c>
      <c r="CQ26" s="112" t="s">
        <v>1461</v>
      </c>
      <c r="CR26" s="113">
        <v>45700</v>
      </c>
      <c r="CS26" s="113">
        <v>83000</v>
      </c>
      <c r="CT26" s="114">
        <v>0.54</v>
      </c>
      <c r="CU26" s="110"/>
      <c r="CV26" s="110"/>
      <c r="CW26" s="110"/>
      <c r="CX26" s="110"/>
      <c r="CY26" s="110"/>
      <c r="CZ26" s="110"/>
      <c r="DA26" s="110"/>
      <c r="DB26" s="110"/>
      <c r="DC26" s="110"/>
      <c r="DD26" s="110"/>
      <c r="DE26" s="110"/>
      <c r="DF26" s="110"/>
      <c r="DG26" s="110"/>
      <c r="DH26" s="110"/>
      <c r="DI26" s="110"/>
      <c r="DJ26" s="110"/>
      <c r="DK26" s="110"/>
      <c r="DL26" s="110"/>
      <c r="DM26" s="110"/>
    </row>
    <row r="27" spans="1:117" s="95" customFormat="1" ht="27" customHeight="1" x14ac:dyDescent="0.4">
      <c r="A27" s="91" t="str">
        <f>F50</f>
        <v/>
      </c>
      <c r="B27" s="93" t="s">
        <v>1983</v>
      </c>
      <c r="C27" s="156"/>
      <c r="D27" s="34"/>
      <c r="E27" s="193" t="str">
        <f>IF(H10=1,"",AE64)</f>
        <v/>
      </c>
      <c r="F27" s="193"/>
      <c r="G27" s="92" t="s">
        <v>1971</v>
      </c>
      <c r="H27" s="36"/>
      <c r="I27" s="36"/>
      <c r="J27" s="36"/>
      <c r="K27" s="36"/>
      <c r="L27" s="36"/>
      <c r="M27" s="36"/>
      <c r="N27" s="36"/>
      <c r="O27" s="36"/>
      <c r="P27" s="3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f t="shared" si="5"/>
        <v>45000</v>
      </c>
      <c r="AP27" s="97">
        <v>25</v>
      </c>
      <c r="AQ27" s="96" t="s">
        <v>24</v>
      </c>
      <c r="AR27" s="98">
        <v>45000</v>
      </c>
      <c r="AS27" s="98">
        <v>87500</v>
      </c>
      <c r="AT27" s="99">
        <f t="shared" si="1"/>
        <v>0.94444444444444442</v>
      </c>
      <c r="AU27" s="99">
        <f t="shared" si="2"/>
        <v>0.72799999999999998</v>
      </c>
      <c r="AV27" s="100">
        <v>119</v>
      </c>
      <c r="AW27" s="96" t="s">
        <v>2784</v>
      </c>
      <c r="AX27" s="96" t="s">
        <v>262</v>
      </c>
      <c r="AY27" s="101" t="s">
        <v>159</v>
      </c>
      <c r="AZ27" s="101" t="s">
        <v>192</v>
      </c>
      <c r="BA27" s="102">
        <v>91500</v>
      </c>
      <c r="BB27" s="103">
        <v>50000</v>
      </c>
      <c r="BC27" s="103">
        <v>85500</v>
      </c>
      <c r="BD27" s="102">
        <v>903500</v>
      </c>
      <c r="BE27" s="104">
        <v>8.4000000000000005E-2</v>
      </c>
      <c r="BF27" s="105">
        <v>0.83</v>
      </c>
      <c r="BG27" s="102">
        <v>7250</v>
      </c>
      <c r="BH27" s="102">
        <v>937800</v>
      </c>
      <c r="BI27" s="106">
        <v>0.10100000000000001</v>
      </c>
      <c r="BJ27" s="96">
        <v>754</v>
      </c>
      <c r="BK27" s="99">
        <f t="shared" si="3"/>
        <v>0.22600000000000001</v>
      </c>
      <c r="BL27" s="99">
        <f t="shared" si="4"/>
        <v>0.88</v>
      </c>
      <c r="BM27" s="96"/>
      <c r="BN27" s="107" t="s">
        <v>1278</v>
      </c>
      <c r="BO27" s="108" t="str">
        <f t="shared" si="0"/>
        <v>AZ</v>
      </c>
      <c r="BP27" s="108">
        <v>111.84766049062021</v>
      </c>
      <c r="BQ27" s="108">
        <v>106.98091808707116</v>
      </c>
      <c r="BR27" s="108">
        <v>139.25493333290552</v>
      </c>
      <c r="BS27" s="108">
        <v>95.93789918326226</v>
      </c>
      <c r="BT27" s="108">
        <v>93.497451243276998</v>
      </c>
      <c r="BU27" s="109">
        <v>97.98036236204841</v>
      </c>
      <c r="BV27" s="109">
        <v>101.72247052146912</v>
      </c>
      <c r="BW27" s="110"/>
      <c r="BX27" s="110"/>
      <c r="BY27" s="110"/>
      <c r="BZ27" s="110"/>
      <c r="CA27" s="110"/>
      <c r="CB27" s="110"/>
      <c r="CC27" s="110"/>
      <c r="CD27" s="110"/>
      <c r="CE27" s="110"/>
      <c r="CF27" s="110"/>
      <c r="CG27" s="110"/>
      <c r="CH27" s="110"/>
      <c r="CI27" s="110"/>
      <c r="CJ27" s="110"/>
      <c r="CK27" s="110"/>
      <c r="CL27" s="110"/>
      <c r="CM27" s="110"/>
      <c r="CN27" s="111" t="s">
        <v>1742</v>
      </c>
      <c r="CO27" s="110" t="s">
        <v>852</v>
      </c>
      <c r="CP27" s="112" t="s">
        <v>1467</v>
      </c>
      <c r="CQ27" s="112" t="s">
        <v>1476</v>
      </c>
      <c r="CR27" s="113">
        <v>38600</v>
      </c>
      <c r="CS27" s="113">
        <v>64600</v>
      </c>
      <c r="CT27" s="114">
        <v>0.52</v>
      </c>
      <c r="CU27" s="110"/>
      <c r="CV27" s="110"/>
      <c r="CW27" s="110"/>
      <c r="CX27" s="110"/>
      <c r="CY27" s="110"/>
      <c r="CZ27" s="110"/>
      <c r="DA27" s="110"/>
      <c r="DB27" s="110"/>
      <c r="DC27" s="110"/>
      <c r="DD27" s="110"/>
      <c r="DE27" s="110"/>
      <c r="DF27" s="110"/>
      <c r="DG27" s="110"/>
      <c r="DH27" s="110"/>
      <c r="DI27" s="110"/>
      <c r="DJ27" s="110"/>
      <c r="DK27" s="110"/>
      <c r="DL27" s="110"/>
      <c r="DM27" s="110"/>
    </row>
    <row r="28" spans="1:117" s="95" customFormat="1" ht="18.75" customHeight="1" x14ac:dyDescent="0.25">
      <c r="A28"/>
      <c r="B28" s="31"/>
      <c r="C28"/>
      <c r="D28" s="18"/>
      <c r="E28" s="7"/>
      <c r="F28" s="1"/>
      <c r="G28"/>
      <c r="H28" s="36"/>
      <c r="I28" s="36"/>
      <c r="J28" s="36"/>
      <c r="K28" s="36"/>
      <c r="L28" s="36"/>
      <c r="M28" s="36"/>
      <c r="N28" s="36"/>
      <c r="O28" s="36"/>
      <c r="P28" s="3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f t="shared" si="5"/>
        <v>29500</v>
      </c>
      <c r="AP28" s="97">
        <v>130</v>
      </c>
      <c r="AQ28" s="96" t="s">
        <v>139</v>
      </c>
      <c r="AR28" s="98">
        <v>29500</v>
      </c>
      <c r="AS28" s="98">
        <v>38000</v>
      </c>
      <c r="AT28" s="99">
        <f t="shared" si="1"/>
        <v>0.28813559322033899</v>
      </c>
      <c r="AU28" s="99">
        <f t="shared" si="2"/>
        <v>0</v>
      </c>
      <c r="AV28" s="100">
        <v>143</v>
      </c>
      <c r="AW28" s="96" t="s">
        <v>2785</v>
      </c>
      <c r="AX28" s="96" t="s">
        <v>262</v>
      </c>
      <c r="AY28" s="101" t="s">
        <v>163</v>
      </c>
      <c r="AZ28" s="101" t="s">
        <v>192</v>
      </c>
      <c r="BA28" s="102">
        <v>134500</v>
      </c>
      <c r="BB28" s="103">
        <v>50000</v>
      </c>
      <c r="BC28" s="103">
        <v>85500</v>
      </c>
      <c r="BD28" s="102">
        <v>860500</v>
      </c>
      <c r="BE28" s="104">
        <v>7.0000000000000007E-2</v>
      </c>
      <c r="BF28" s="105">
        <v>0.83</v>
      </c>
      <c r="BG28" s="102">
        <v>7250</v>
      </c>
      <c r="BH28" s="102">
        <v>860500</v>
      </c>
      <c r="BI28" s="106">
        <v>7.0000000000000007E-2</v>
      </c>
      <c r="BJ28" s="96">
        <v>754</v>
      </c>
      <c r="BK28" s="99">
        <f t="shared" si="3"/>
        <v>0.55500000000000005</v>
      </c>
      <c r="BL28" s="99">
        <f t="shared" si="4"/>
        <v>0.88</v>
      </c>
      <c r="BM28" s="96"/>
      <c r="BN28" s="107"/>
      <c r="BO28" s="108"/>
      <c r="BP28" s="108"/>
      <c r="BQ28" s="108"/>
      <c r="BR28" s="108"/>
      <c r="BS28" s="108"/>
      <c r="BT28" s="108"/>
      <c r="BU28" s="109"/>
      <c r="BV28" s="109"/>
      <c r="BW28" s="110"/>
      <c r="BX28" s="110"/>
      <c r="BY28" s="110"/>
      <c r="BZ28" s="110"/>
      <c r="CA28" s="110"/>
      <c r="CB28" s="110"/>
      <c r="CC28" s="110"/>
      <c r="CD28" s="110"/>
      <c r="CE28" s="110"/>
      <c r="CF28" s="110"/>
      <c r="CG28" s="110"/>
      <c r="CH28" s="110"/>
      <c r="CI28" s="110"/>
      <c r="CJ28" s="110"/>
      <c r="CK28" s="110"/>
      <c r="CL28" s="110"/>
      <c r="CM28" s="110"/>
      <c r="CN28" s="111"/>
      <c r="CO28" s="110"/>
      <c r="CP28" s="112"/>
      <c r="CQ28" s="112"/>
      <c r="CR28" s="113"/>
      <c r="CS28" s="113"/>
      <c r="CT28" s="114"/>
      <c r="CU28" s="110"/>
      <c r="CV28" s="110"/>
      <c r="CW28" s="110"/>
      <c r="CX28" s="110"/>
      <c r="CY28" s="110"/>
      <c r="CZ28" s="110"/>
      <c r="DA28" s="110"/>
      <c r="DB28" s="110"/>
      <c r="DC28" s="110"/>
      <c r="DD28" s="110"/>
      <c r="DE28" s="110"/>
      <c r="DF28" s="110"/>
      <c r="DG28" s="110"/>
      <c r="DH28" s="110"/>
      <c r="DI28" s="110"/>
      <c r="DJ28" s="110"/>
      <c r="DK28" s="110"/>
      <c r="DL28" s="110"/>
      <c r="DM28" s="110"/>
    </row>
    <row r="29" spans="1:117" ht="40.5" customHeight="1" x14ac:dyDescent="0.25">
      <c r="AO29" s="96">
        <f t="shared" si="5"/>
        <v>54000</v>
      </c>
      <c r="AP29" s="97">
        <v>22</v>
      </c>
      <c r="AQ29" s="96" t="s">
        <v>21</v>
      </c>
      <c r="AR29" s="98">
        <v>54000</v>
      </c>
      <c r="AS29" s="98">
        <v>89000</v>
      </c>
      <c r="AT29" s="99">
        <f t="shared" si="1"/>
        <v>0.64814814814814814</v>
      </c>
      <c r="AU29" s="99">
        <f t="shared" si="2"/>
        <v>0.88300000000000001</v>
      </c>
      <c r="AV29" s="100">
        <v>324</v>
      </c>
      <c r="AW29" s="96" t="s">
        <v>2786</v>
      </c>
      <c r="AX29" s="96" t="s">
        <v>408</v>
      </c>
      <c r="AY29" s="101" t="s">
        <v>159</v>
      </c>
      <c r="AZ29" s="101" t="s">
        <v>192</v>
      </c>
      <c r="BA29" s="102">
        <v>97000</v>
      </c>
      <c r="BB29" s="103">
        <v>41500</v>
      </c>
      <c r="BC29" s="103">
        <v>76500</v>
      </c>
      <c r="BD29" s="102">
        <v>675300</v>
      </c>
      <c r="BE29" s="104">
        <v>7.2999999999999995E-2</v>
      </c>
      <c r="BF29" s="105">
        <v>0.57999999999999996</v>
      </c>
      <c r="BG29" s="102">
        <v>8500</v>
      </c>
      <c r="BH29" s="102">
        <v>713200</v>
      </c>
      <c r="BI29" s="106">
        <v>9.0999999999999998E-2</v>
      </c>
      <c r="BJ29" s="96">
        <v>755</v>
      </c>
      <c r="BK29" s="99">
        <f t="shared" si="3"/>
        <v>0.28199999999999997</v>
      </c>
      <c r="BL29" s="99">
        <f t="shared" si="4"/>
        <v>0.37</v>
      </c>
      <c r="BN29" s="107" t="s">
        <v>1347</v>
      </c>
      <c r="BO29" s="108" t="str">
        <f t="shared" si="0"/>
        <v>AZ</v>
      </c>
      <c r="BP29" s="108">
        <v>100.69447560093747</v>
      </c>
      <c r="BQ29" s="108">
        <v>108.10003311126293</v>
      </c>
      <c r="BR29" s="108">
        <v>90.448705443717742</v>
      </c>
      <c r="BS29" s="108">
        <v>96.554018161533492</v>
      </c>
      <c r="BT29" s="108">
        <v>108.89652808404793</v>
      </c>
      <c r="BU29" s="108">
        <v>108.83970027487631</v>
      </c>
      <c r="BV29" s="108">
        <v>104.56988059084584</v>
      </c>
      <c r="CN29" s="97" t="s">
        <v>1801</v>
      </c>
      <c r="CO29" s="96" t="s">
        <v>1007</v>
      </c>
      <c r="CP29" s="169" t="s">
        <v>1467</v>
      </c>
      <c r="CQ29" s="169" t="s">
        <v>195</v>
      </c>
      <c r="CR29" s="98">
        <v>37900</v>
      </c>
      <c r="CS29" s="98">
        <v>59100</v>
      </c>
      <c r="CT29" s="170">
        <v>0.56999999999999995</v>
      </c>
    </row>
    <row r="30" spans="1:117" ht="21" customHeight="1" x14ac:dyDescent="0.25">
      <c r="AO30" s="96">
        <f t="shared" si="5"/>
        <v>49500</v>
      </c>
      <c r="AP30" s="97">
        <v>38</v>
      </c>
      <c r="AQ30" s="96" t="s">
        <v>37</v>
      </c>
      <c r="AR30" s="98">
        <v>49500</v>
      </c>
      <c r="AS30" s="98">
        <v>80500</v>
      </c>
      <c r="AT30" s="99">
        <f t="shared" si="1"/>
        <v>0.6262626262626263</v>
      </c>
      <c r="AU30" s="99">
        <f t="shared" si="2"/>
        <v>0.79</v>
      </c>
      <c r="AV30" s="100">
        <v>412</v>
      </c>
      <c r="AW30" s="96" t="s">
        <v>2787</v>
      </c>
      <c r="AX30" s="96" t="s">
        <v>408</v>
      </c>
      <c r="AY30" s="101" t="s">
        <v>163</v>
      </c>
      <c r="AZ30" s="101" t="s">
        <v>192</v>
      </c>
      <c r="BA30" s="102">
        <v>152000</v>
      </c>
      <c r="BB30" s="103">
        <v>41500</v>
      </c>
      <c r="BC30" s="103">
        <v>76500</v>
      </c>
      <c r="BD30" s="102">
        <v>620300</v>
      </c>
      <c r="BE30" s="104">
        <v>5.7000000000000002E-2</v>
      </c>
      <c r="BF30" s="105">
        <v>0.57999999999999996</v>
      </c>
      <c r="BG30" s="102">
        <v>8500</v>
      </c>
      <c r="BH30" s="102">
        <v>620300</v>
      </c>
      <c r="BI30" s="106">
        <v>5.7000000000000002E-2</v>
      </c>
      <c r="BJ30" s="96">
        <v>755</v>
      </c>
      <c r="BK30" s="99">
        <f t="shared" si="3"/>
        <v>0.68600000000000005</v>
      </c>
      <c r="BL30" s="99">
        <f t="shared" si="4"/>
        <v>0.37</v>
      </c>
      <c r="BN30" s="107"/>
      <c r="BO30" s="108"/>
      <c r="BP30" s="108"/>
      <c r="BQ30" s="108"/>
      <c r="BR30" s="108"/>
      <c r="BS30" s="108"/>
      <c r="BT30" s="108"/>
      <c r="BU30" s="108"/>
      <c r="BV30" s="108"/>
      <c r="CN30" s="97"/>
      <c r="CP30" s="169"/>
      <c r="CQ30" s="169"/>
      <c r="CR30" s="98"/>
      <c r="CS30" s="98"/>
      <c r="CT30" s="170"/>
    </row>
    <row r="31" spans="1:117" ht="40.5" customHeight="1" x14ac:dyDescent="0.25">
      <c r="AO31" s="96">
        <f t="shared" si="5"/>
        <v>35500</v>
      </c>
      <c r="AP31" s="97">
        <v>50</v>
      </c>
      <c r="AQ31" s="96" t="s">
        <v>51</v>
      </c>
      <c r="AR31" s="98">
        <v>35500</v>
      </c>
      <c r="AS31" s="98">
        <v>76000</v>
      </c>
      <c r="AT31" s="99">
        <f t="shared" si="1"/>
        <v>1.1408450704225352</v>
      </c>
      <c r="AU31" s="99">
        <f t="shared" si="2"/>
        <v>0.16200000000000001</v>
      </c>
      <c r="AV31" s="100">
        <v>1312</v>
      </c>
      <c r="AW31" s="96" t="s">
        <v>2924</v>
      </c>
      <c r="AX31" s="96" t="s">
        <v>1034</v>
      </c>
      <c r="AY31" s="101" t="s">
        <v>159</v>
      </c>
      <c r="AZ31" s="101" t="s">
        <v>195</v>
      </c>
      <c r="BA31" s="102">
        <v>74500</v>
      </c>
      <c r="BB31" s="103">
        <v>37500</v>
      </c>
      <c r="BC31" s="103">
        <v>63000</v>
      </c>
      <c r="BD31" s="102">
        <v>183700</v>
      </c>
      <c r="BE31" s="104">
        <v>4.3999999999999997E-2</v>
      </c>
      <c r="BF31" s="105">
        <v>0.77</v>
      </c>
      <c r="BG31" s="102">
        <v>4500</v>
      </c>
      <c r="BH31" s="102">
        <v>208400</v>
      </c>
      <c r="BI31" s="106">
        <v>5.8000000000000003E-2</v>
      </c>
      <c r="BJ31" s="96">
        <v>843</v>
      </c>
      <c r="BK31" s="99">
        <f t="shared" si="3"/>
        <v>5.5E-2</v>
      </c>
      <c r="BL31" s="99">
        <f t="shared" si="4"/>
        <v>9.7000000000000003E-2</v>
      </c>
      <c r="BN31" s="107" t="s">
        <v>1355</v>
      </c>
      <c r="BO31" s="108" t="str">
        <f t="shared" si="0"/>
        <v>AZ</v>
      </c>
      <c r="BP31" s="108">
        <v>103.67091727042347</v>
      </c>
      <c r="BQ31" s="108">
        <v>95.24899910633637</v>
      </c>
      <c r="BR31" s="108">
        <v>118.11467060927212</v>
      </c>
      <c r="BS31" s="108">
        <v>91.815280915405097</v>
      </c>
      <c r="BT31" s="108">
        <v>100.33021546758307</v>
      </c>
      <c r="BU31" s="108">
        <v>97.763588219922454</v>
      </c>
      <c r="BV31" s="108">
        <v>99.696860965494778</v>
      </c>
      <c r="CN31" s="97" t="s">
        <v>1750</v>
      </c>
      <c r="CO31" s="96" t="s">
        <v>620</v>
      </c>
      <c r="CP31" s="169" t="s">
        <v>1448</v>
      </c>
      <c r="CQ31" s="169" t="s">
        <v>195</v>
      </c>
      <c r="CR31" s="98">
        <v>43200</v>
      </c>
      <c r="CS31" s="98">
        <v>64000</v>
      </c>
      <c r="CT31" s="170">
        <v>0.7</v>
      </c>
    </row>
    <row r="32" spans="1:117" ht="18.75" customHeight="1" x14ac:dyDescent="0.25">
      <c r="AO32" s="96">
        <f t="shared" si="5"/>
        <v>39000</v>
      </c>
      <c r="AP32" s="97">
        <v>68</v>
      </c>
      <c r="AQ32" s="96" t="s">
        <v>70</v>
      </c>
      <c r="AR32" s="98">
        <v>39000</v>
      </c>
      <c r="AS32" s="98">
        <v>68500</v>
      </c>
      <c r="AT32" s="99">
        <f t="shared" si="1"/>
        <v>0.75641025641025639</v>
      </c>
      <c r="AU32" s="99">
        <f t="shared" si="2"/>
        <v>0.41799999999999998</v>
      </c>
      <c r="AV32" s="100">
        <v>1343</v>
      </c>
      <c r="AW32" s="96" t="s">
        <v>2925</v>
      </c>
      <c r="AX32" s="96" t="s">
        <v>1034</v>
      </c>
      <c r="AY32" s="101" t="s">
        <v>163</v>
      </c>
      <c r="AZ32" s="101" t="s">
        <v>195</v>
      </c>
      <c r="BA32" s="102">
        <v>97500</v>
      </c>
      <c r="BB32" s="103">
        <v>37500</v>
      </c>
      <c r="BC32" s="103">
        <v>63000</v>
      </c>
      <c r="BD32" s="102">
        <v>160500</v>
      </c>
      <c r="BE32" s="104">
        <v>3.4000000000000002E-2</v>
      </c>
      <c r="BF32" s="105">
        <v>0.77</v>
      </c>
      <c r="BG32" s="102">
        <v>4500</v>
      </c>
      <c r="BH32" s="102">
        <v>160500</v>
      </c>
      <c r="BI32" s="106">
        <v>3.4000000000000002E-2</v>
      </c>
      <c r="BJ32" s="96">
        <v>843</v>
      </c>
      <c r="BK32" s="99">
        <f t="shared" si="3"/>
        <v>0.28999999999999998</v>
      </c>
      <c r="BL32" s="99">
        <f t="shared" si="4"/>
        <v>9.7000000000000003E-2</v>
      </c>
      <c r="BN32" s="107"/>
      <c r="BO32" s="108"/>
      <c r="BP32" s="108"/>
      <c r="BQ32" s="108"/>
      <c r="BR32" s="108"/>
      <c r="BS32" s="108"/>
      <c r="BT32" s="108"/>
      <c r="BU32" s="108"/>
      <c r="BV32" s="108"/>
      <c r="CN32" s="97"/>
      <c r="CP32" s="169"/>
      <c r="CQ32" s="169"/>
      <c r="CR32" s="98"/>
      <c r="CS32" s="98"/>
      <c r="CT32" s="170"/>
    </row>
    <row r="33" spans="1:98" ht="40.5" customHeight="1" x14ac:dyDescent="0.25">
      <c r="AO33" s="96">
        <f t="shared" si="5"/>
        <v>63000</v>
      </c>
      <c r="AP33" s="97">
        <v>7</v>
      </c>
      <c r="AQ33" s="96" t="s">
        <v>6</v>
      </c>
      <c r="AR33" s="98">
        <v>63000</v>
      </c>
      <c r="AS33" s="98">
        <v>105000</v>
      </c>
      <c r="AT33" s="99">
        <f t="shared" si="1"/>
        <v>0.66666666666666663</v>
      </c>
      <c r="AU33" s="99">
        <f t="shared" si="2"/>
        <v>0.96799999999999997</v>
      </c>
      <c r="AV33" s="100">
        <v>476</v>
      </c>
      <c r="AW33" s="96" t="s">
        <v>2966</v>
      </c>
      <c r="AX33" s="96" t="s">
        <v>508</v>
      </c>
      <c r="AY33" s="101" t="s">
        <v>159</v>
      </c>
      <c r="AZ33" s="101" t="s">
        <v>192</v>
      </c>
      <c r="BA33" s="102">
        <v>74500</v>
      </c>
      <c r="BB33" s="103">
        <v>45500</v>
      </c>
      <c r="BC33" s="103">
        <v>68000</v>
      </c>
      <c r="BD33" s="102">
        <v>583700</v>
      </c>
      <c r="BE33" s="104">
        <v>7.6999999999999999E-2</v>
      </c>
      <c r="BF33" s="105">
        <v>0.8</v>
      </c>
      <c r="BG33" s="102">
        <v>6000</v>
      </c>
      <c r="BH33" s="102">
        <v>611300</v>
      </c>
      <c r="BI33" s="106">
        <v>9.4E-2</v>
      </c>
      <c r="BJ33" s="96">
        <v>886</v>
      </c>
      <c r="BK33" s="99">
        <f t="shared" si="3"/>
        <v>5.5E-2</v>
      </c>
      <c r="BL33" s="99">
        <f t="shared" si="4"/>
        <v>0.69099999999999995</v>
      </c>
      <c r="BN33" s="107" t="s">
        <v>1387</v>
      </c>
      <c r="BO33" s="108" t="str">
        <f t="shared" si="0"/>
        <v>AZ</v>
      </c>
      <c r="BP33" s="108">
        <v>97.90761290319773</v>
      </c>
      <c r="BQ33" s="108">
        <v>96.513932671640987</v>
      </c>
      <c r="BR33" s="108">
        <v>99.679058279501007</v>
      </c>
      <c r="BS33" s="108">
        <v>97.200105071387327</v>
      </c>
      <c r="BT33" s="108">
        <v>103.97874821452345</v>
      </c>
      <c r="BU33" s="108">
        <v>96.088978871958929</v>
      </c>
      <c r="BV33" s="108">
        <v>95.544636024345238</v>
      </c>
      <c r="CN33" s="97" t="s">
        <v>1585</v>
      </c>
      <c r="CO33" s="96" t="s">
        <v>1586</v>
      </c>
      <c r="CP33" s="169" t="s">
        <v>1447</v>
      </c>
      <c r="CQ33" s="169" t="s">
        <v>1507</v>
      </c>
      <c r="CR33" s="98">
        <v>54600</v>
      </c>
      <c r="CS33" s="98">
        <v>78800</v>
      </c>
      <c r="CT33" s="170">
        <v>0.44</v>
      </c>
    </row>
    <row r="34" spans="1:98" ht="18.75" customHeight="1" x14ac:dyDescent="0.25">
      <c r="AO34" s="96">
        <f t="shared" si="5"/>
        <v>49000</v>
      </c>
      <c r="AP34" s="97">
        <v>32</v>
      </c>
      <c r="AQ34" s="96" t="s">
        <v>31</v>
      </c>
      <c r="AR34" s="98">
        <v>49000</v>
      </c>
      <c r="AS34" s="98">
        <v>85000</v>
      </c>
      <c r="AT34" s="99">
        <f t="shared" si="1"/>
        <v>0.73469387755102045</v>
      </c>
      <c r="AU34" s="99">
        <f t="shared" si="2"/>
        <v>0.77500000000000002</v>
      </c>
      <c r="AV34" s="100">
        <v>535</v>
      </c>
      <c r="AW34" s="96" t="s">
        <v>2967</v>
      </c>
      <c r="AX34" s="96" t="s">
        <v>508</v>
      </c>
      <c r="AY34" s="101" t="s">
        <v>163</v>
      </c>
      <c r="AZ34" s="101" t="s">
        <v>192</v>
      </c>
      <c r="BA34" s="102">
        <v>98500</v>
      </c>
      <c r="BB34" s="103">
        <v>45500</v>
      </c>
      <c r="BC34" s="103">
        <v>68000</v>
      </c>
      <c r="BD34" s="102">
        <v>559600</v>
      </c>
      <c r="BE34" s="104">
        <v>6.7000000000000004E-2</v>
      </c>
      <c r="BF34" s="105">
        <v>0.8</v>
      </c>
      <c r="BG34" s="102">
        <v>6000</v>
      </c>
      <c r="BH34" s="102">
        <v>559600</v>
      </c>
      <c r="BI34" s="106">
        <v>6.7000000000000004E-2</v>
      </c>
      <c r="BJ34" s="96">
        <v>886</v>
      </c>
      <c r="BK34" s="99">
        <f t="shared" si="3"/>
        <v>0.30199999999999999</v>
      </c>
      <c r="BL34" s="99">
        <f t="shared" si="4"/>
        <v>0.69099999999999995</v>
      </c>
      <c r="BN34" s="107" t="s">
        <v>1411</v>
      </c>
      <c r="BO34" s="108" t="str">
        <f t="shared" si="0"/>
        <v>AZ</v>
      </c>
      <c r="BP34" s="108">
        <v>96.463687585040432</v>
      </c>
      <c r="BQ34" s="108">
        <v>97.162388432650232</v>
      </c>
      <c r="BR34" s="108">
        <v>91.897552195795157</v>
      </c>
      <c r="BS34" s="108">
        <v>86.655618584380591</v>
      </c>
      <c r="BT34" s="108">
        <v>104.57644830812751</v>
      </c>
      <c r="BU34" s="108">
        <v>99.235615497192953</v>
      </c>
      <c r="BV34" s="108">
        <v>100.4767490151287</v>
      </c>
      <c r="CN34" s="97">
        <v>1006</v>
      </c>
      <c r="CO34" s="96" t="s">
        <v>1856</v>
      </c>
      <c r="CP34" s="169" t="s">
        <v>1462</v>
      </c>
      <c r="CQ34" s="169" t="s">
        <v>177</v>
      </c>
      <c r="CR34" s="98">
        <v>36100</v>
      </c>
      <c r="CS34" s="98">
        <v>48600</v>
      </c>
      <c r="CT34" s="170">
        <v>0.61</v>
      </c>
    </row>
    <row r="35" spans="1:98" ht="40.5" customHeight="1" x14ac:dyDescent="0.25">
      <c r="AO35" s="96">
        <f t="shared" si="5"/>
        <v>58500</v>
      </c>
      <c r="AP35" s="97">
        <v>9</v>
      </c>
      <c r="AQ35" s="96" t="s">
        <v>8</v>
      </c>
      <c r="AR35" s="98">
        <v>58500</v>
      </c>
      <c r="AS35" s="98">
        <v>100000</v>
      </c>
      <c r="AT35" s="99">
        <f t="shared" si="1"/>
        <v>0.70940170940170943</v>
      </c>
      <c r="AU35" s="99">
        <f t="shared" si="2"/>
        <v>0.91400000000000003</v>
      </c>
      <c r="AV35" s="100">
        <v>1011</v>
      </c>
      <c r="AW35" s="96" t="s">
        <v>2007</v>
      </c>
      <c r="AX35" s="96" t="s">
        <v>852</v>
      </c>
      <c r="AY35" s="101" t="s">
        <v>159</v>
      </c>
      <c r="AZ35" s="101" t="s">
        <v>195</v>
      </c>
      <c r="BA35" s="102">
        <v>80000</v>
      </c>
      <c r="BB35" s="103">
        <v>39000</v>
      </c>
      <c r="BC35" s="103">
        <v>65000</v>
      </c>
      <c r="BD35" s="102">
        <v>333800</v>
      </c>
      <c r="BE35" s="104">
        <v>5.8000000000000003E-2</v>
      </c>
      <c r="BF35" s="105">
        <v>0.89</v>
      </c>
      <c r="BG35" s="102">
        <v>9250</v>
      </c>
      <c r="BH35" s="102">
        <v>376400</v>
      </c>
      <c r="BI35" s="106">
        <v>8.5000000000000006E-2</v>
      </c>
      <c r="BJ35" s="96">
        <v>23</v>
      </c>
      <c r="BK35" s="99">
        <f t="shared" si="3"/>
        <v>0.105</v>
      </c>
      <c r="BL35" s="99">
        <f t="shared" si="4"/>
        <v>0.16500000000000001</v>
      </c>
      <c r="BN35" s="107" t="s">
        <v>1436</v>
      </c>
      <c r="BO35" s="108" t="str">
        <f t="shared" si="0"/>
        <v>AZ</v>
      </c>
      <c r="BP35" s="108">
        <v>101.15743534732417</v>
      </c>
      <c r="BQ35" s="108">
        <v>107.40541173325195</v>
      </c>
      <c r="BR35" s="108">
        <v>96.415500710185796</v>
      </c>
      <c r="BS35" s="108">
        <v>112.15539381552075</v>
      </c>
      <c r="BT35" s="108">
        <v>104.55591373127633</v>
      </c>
      <c r="BU35" s="108">
        <v>107.81348458998102</v>
      </c>
      <c r="BV35" s="108">
        <v>97.580650098914788</v>
      </c>
      <c r="CN35" s="97" t="s">
        <v>1832</v>
      </c>
      <c r="CO35" s="96" t="s">
        <v>1098</v>
      </c>
      <c r="CP35" s="169" t="s">
        <v>1462</v>
      </c>
      <c r="CQ35" s="169" t="s">
        <v>166</v>
      </c>
      <c r="CR35" s="98">
        <v>34700</v>
      </c>
      <c r="CS35" s="98">
        <v>55200</v>
      </c>
      <c r="CT35" s="170">
        <v>0.44</v>
      </c>
    </row>
    <row r="36" spans="1:98" ht="21" customHeight="1" x14ac:dyDescent="0.25">
      <c r="B36" s="164"/>
      <c r="D36" s="164"/>
      <c r="E36" s="164"/>
      <c r="F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O36" s="96">
        <f t="shared" si="5"/>
        <v>49500</v>
      </c>
      <c r="AP36" s="97">
        <v>28</v>
      </c>
      <c r="AQ36" s="96" t="s">
        <v>27</v>
      </c>
      <c r="AR36" s="98">
        <v>49500</v>
      </c>
      <c r="AS36" s="98">
        <v>86500</v>
      </c>
      <c r="AT36" s="99">
        <f t="shared" si="1"/>
        <v>0.74747474747474751</v>
      </c>
      <c r="AU36" s="99">
        <f t="shared" si="2"/>
        <v>0.79</v>
      </c>
      <c r="AV36" s="100">
        <v>1090</v>
      </c>
      <c r="AW36" s="96" t="s">
        <v>2008</v>
      </c>
      <c r="AX36" s="96" t="s">
        <v>852</v>
      </c>
      <c r="AY36" s="101" t="s">
        <v>163</v>
      </c>
      <c r="AZ36" s="101" t="s">
        <v>195</v>
      </c>
      <c r="BA36" s="102">
        <v>113500</v>
      </c>
      <c r="BB36" s="103">
        <v>39000</v>
      </c>
      <c r="BC36" s="103">
        <v>65000</v>
      </c>
      <c r="BD36" s="102">
        <v>299800</v>
      </c>
      <c r="BE36" s="104">
        <v>4.4999999999999998E-2</v>
      </c>
      <c r="BF36" s="105">
        <v>0.89</v>
      </c>
      <c r="BG36" s="102">
        <v>9250</v>
      </c>
      <c r="BH36" s="102">
        <v>299800</v>
      </c>
      <c r="BI36" s="106">
        <v>4.4999999999999998E-2</v>
      </c>
      <c r="BJ36" s="96">
        <v>23</v>
      </c>
      <c r="BK36" s="99">
        <f t="shared" si="3"/>
        <v>0.41199999999999998</v>
      </c>
      <c r="BL36" s="99">
        <f t="shared" si="4"/>
        <v>0.16500000000000001</v>
      </c>
      <c r="BN36" s="107" t="s">
        <v>1131</v>
      </c>
      <c r="BO36" s="108" t="str">
        <f t="shared" si="0"/>
        <v>CA</v>
      </c>
      <c r="BP36" s="108">
        <v>103.42142950701708</v>
      </c>
      <c r="BQ36" s="108">
        <v>107.60949007995538</v>
      </c>
      <c r="BR36" s="108">
        <v>98.351491922755912</v>
      </c>
      <c r="BS36" s="108">
        <v>104.34130163466338</v>
      </c>
      <c r="BT36" s="108">
        <v>111.34970987504336</v>
      </c>
      <c r="BU36" s="108">
        <v>107.19391540483257</v>
      </c>
      <c r="BV36" s="108">
        <v>103.09290138694674</v>
      </c>
      <c r="CN36" s="97" t="s">
        <v>1624</v>
      </c>
      <c r="CO36" s="96" t="s">
        <v>617</v>
      </c>
      <c r="CP36" s="169" t="s">
        <v>1451</v>
      </c>
      <c r="CQ36" s="169" t="s">
        <v>177</v>
      </c>
      <c r="CR36" s="98">
        <v>43700</v>
      </c>
      <c r="CS36" s="98">
        <v>74800</v>
      </c>
      <c r="CT36" s="170">
        <v>0.49</v>
      </c>
    </row>
    <row r="37" spans="1:98" ht="27" customHeight="1" x14ac:dyDescent="0.25">
      <c r="B37" s="164"/>
      <c r="D37" s="164"/>
      <c r="E37" s="164"/>
      <c r="F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O37" s="96">
        <f t="shared" si="5"/>
        <v>35500</v>
      </c>
      <c r="AP37" s="97" t="s">
        <v>106</v>
      </c>
      <c r="AQ37" s="96" t="s">
        <v>108</v>
      </c>
      <c r="AR37" s="98">
        <v>35500</v>
      </c>
      <c r="AS37" s="98">
        <v>57000</v>
      </c>
      <c r="AT37" s="99">
        <f t="shared" si="1"/>
        <v>0.60563380281690138</v>
      </c>
      <c r="AU37" s="99">
        <f t="shared" si="2"/>
        <v>0.16200000000000001</v>
      </c>
      <c r="AV37" s="100">
        <v>931</v>
      </c>
      <c r="AW37" s="96" t="s">
        <v>2294</v>
      </c>
      <c r="AX37" s="96" t="s">
        <v>803</v>
      </c>
      <c r="AY37" s="101" t="s">
        <v>152</v>
      </c>
      <c r="AZ37" s="101" t="s">
        <v>177</v>
      </c>
      <c r="BA37" s="102">
        <v>102000</v>
      </c>
      <c r="BB37" s="103">
        <v>36500</v>
      </c>
      <c r="BC37" s="103">
        <v>71000</v>
      </c>
      <c r="BD37" s="102">
        <v>370300</v>
      </c>
      <c r="BE37" s="104">
        <v>5.3999999999999999E-2</v>
      </c>
      <c r="BF37" s="105">
        <v>0.96</v>
      </c>
      <c r="BG37" s="102">
        <v>9250</v>
      </c>
      <c r="BH37" s="102">
        <v>410300</v>
      </c>
      <c r="BI37" s="106">
        <v>7.0999999999999994E-2</v>
      </c>
      <c r="BJ37" s="96">
        <v>316</v>
      </c>
      <c r="BK37" s="99">
        <f t="shared" si="3"/>
        <v>0.32900000000000001</v>
      </c>
      <c r="BL37" s="99">
        <f t="shared" si="4"/>
        <v>0.06</v>
      </c>
      <c r="BN37" s="107" t="s">
        <v>1223</v>
      </c>
      <c r="BO37" s="108" t="str">
        <f t="shared" si="0"/>
        <v>CA</v>
      </c>
      <c r="BP37" s="108">
        <v>117.32711524257525</v>
      </c>
      <c r="BQ37" s="108">
        <v>115.75889964349078</v>
      </c>
      <c r="BR37" s="108">
        <v>131.2074399335014</v>
      </c>
      <c r="BS37" s="108">
        <v>123.57349348125143</v>
      </c>
      <c r="BT37" s="108">
        <v>114.51898168901211</v>
      </c>
      <c r="BU37" s="108">
        <v>106.822719193428</v>
      </c>
      <c r="BV37" s="108">
        <v>105.93719233249249</v>
      </c>
      <c r="CN37" s="97" t="s">
        <v>1763</v>
      </c>
      <c r="CO37" s="96" t="s">
        <v>1764</v>
      </c>
      <c r="CP37" s="169" t="s">
        <v>1467</v>
      </c>
      <c r="CQ37" s="169" t="s">
        <v>195</v>
      </c>
      <c r="CR37" s="98">
        <v>37400</v>
      </c>
      <c r="CS37" s="98">
        <v>62700</v>
      </c>
      <c r="CT37" s="170">
        <v>0.54</v>
      </c>
    </row>
    <row r="38" spans="1:98" ht="27" customHeight="1" x14ac:dyDescent="0.3">
      <c r="A38" s="176" t="s">
        <v>1982</v>
      </c>
      <c r="B38" s="164"/>
      <c r="D38" s="164"/>
      <c r="E38" s="164"/>
      <c r="F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96">
        <f t="shared" si="5"/>
        <v>31000</v>
      </c>
      <c r="AP38" s="97">
        <v>125</v>
      </c>
      <c r="AQ38" s="96" t="s">
        <v>134</v>
      </c>
      <c r="AR38" s="98">
        <v>31000</v>
      </c>
      <c r="AS38" s="98">
        <v>50000</v>
      </c>
      <c r="AT38" s="99">
        <f t="shared" ref="AT38:AT69" si="6">(AS38-AR38)/AR38</f>
        <v>0.61290322580645162</v>
      </c>
      <c r="AU38" s="99">
        <f t="shared" ref="AU38:AU69" si="7">_xlfn.PERCENTRANK.INC($AR$6:$AR$135,AR38)</f>
        <v>7.0000000000000001E-3</v>
      </c>
      <c r="AV38" s="100">
        <v>1029</v>
      </c>
      <c r="AW38" s="96" t="s">
        <v>2338</v>
      </c>
      <c r="AX38" s="96" t="s">
        <v>866</v>
      </c>
      <c r="AY38" s="101" t="s">
        <v>152</v>
      </c>
      <c r="AZ38" s="101" t="s">
        <v>177</v>
      </c>
      <c r="BA38" s="102">
        <v>125500</v>
      </c>
      <c r="BB38" s="103">
        <v>38000</v>
      </c>
      <c r="BC38" s="103">
        <v>58500</v>
      </c>
      <c r="BD38" s="102">
        <v>329300</v>
      </c>
      <c r="BE38" s="104">
        <v>4.4999999999999998E-2</v>
      </c>
      <c r="BF38" s="105">
        <v>0.96</v>
      </c>
      <c r="BG38" s="102">
        <v>14250</v>
      </c>
      <c r="BH38" s="102">
        <v>388800</v>
      </c>
      <c r="BI38" s="106">
        <v>6.8000000000000005E-2</v>
      </c>
      <c r="BJ38" s="96">
        <v>366</v>
      </c>
      <c r="BK38" s="99">
        <f t="shared" si="3"/>
        <v>0.49399999999999999</v>
      </c>
      <c r="BL38" s="99">
        <f t="shared" si="4"/>
        <v>0.11799999999999999</v>
      </c>
      <c r="BN38" s="107" t="s">
        <v>1291</v>
      </c>
      <c r="BO38" s="108" t="str">
        <f t="shared" si="0"/>
        <v>CA</v>
      </c>
      <c r="BP38" s="108">
        <v>136.36729517544347</v>
      </c>
      <c r="BQ38" s="108">
        <v>106.00880278960278</v>
      </c>
      <c r="BR38" s="108">
        <v>207.09880667579594</v>
      </c>
      <c r="BS38" s="108">
        <v>101.69503330199548</v>
      </c>
      <c r="BT38" s="108">
        <v>113.5664331933492</v>
      </c>
      <c r="BU38" s="108">
        <v>109.10561617442343</v>
      </c>
      <c r="BV38" s="108">
        <v>107.0179780417868</v>
      </c>
      <c r="CN38" s="97" t="s">
        <v>1506</v>
      </c>
      <c r="CO38" s="96" t="s">
        <v>325</v>
      </c>
      <c r="CP38" s="169" t="s">
        <v>1467</v>
      </c>
      <c r="CQ38" s="169" t="s">
        <v>1461</v>
      </c>
      <c r="CR38" s="98">
        <v>45500</v>
      </c>
      <c r="CS38" s="98">
        <v>87900</v>
      </c>
      <c r="CT38" s="170">
        <v>0.55000000000000004</v>
      </c>
    </row>
    <row r="39" spans="1:98" ht="27" customHeight="1" x14ac:dyDescent="0.25">
      <c r="B39" s="164"/>
      <c r="D39" s="164"/>
      <c r="E39" s="164"/>
      <c r="F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96">
        <f t="shared" si="5"/>
        <v>44500</v>
      </c>
      <c r="AP39" s="97">
        <v>112</v>
      </c>
      <c r="AQ39" s="96" t="s">
        <v>120</v>
      </c>
      <c r="AR39" s="98">
        <v>44500</v>
      </c>
      <c r="AS39" s="98">
        <v>54500</v>
      </c>
      <c r="AT39" s="99">
        <f t="shared" si="6"/>
        <v>0.2247191011235955</v>
      </c>
      <c r="AU39" s="99">
        <f t="shared" si="7"/>
        <v>0.71299999999999997</v>
      </c>
      <c r="AV39" s="100">
        <v>976</v>
      </c>
      <c r="AW39" s="96" t="s">
        <v>2656</v>
      </c>
      <c r="AX39" s="96" t="s">
        <v>836</v>
      </c>
      <c r="AY39" s="101" t="s">
        <v>159</v>
      </c>
      <c r="AZ39" s="101" t="s">
        <v>195</v>
      </c>
      <c r="BA39" s="102">
        <v>76000</v>
      </c>
      <c r="BB39" s="103" t="s">
        <v>1967</v>
      </c>
      <c r="BC39" s="103" t="s">
        <v>1967</v>
      </c>
      <c r="BD39" s="102">
        <v>349000</v>
      </c>
      <c r="BE39" s="104">
        <v>0.06</v>
      </c>
      <c r="BF39" s="105">
        <v>0.96</v>
      </c>
      <c r="BG39" s="102">
        <v>9500</v>
      </c>
      <c r="BH39" s="102">
        <v>393100</v>
      </c>
      <c r="BI39" s="106">
        <v>9.1999999999999998E-2</v>
      </c>
      <c r="BK39" s="99">
        <f t="shared" si="3"/>
        <v>6.8000000000000005E-2</v>
      </c>
      <c r="BL39" s="99" t="str">
        <f t="shared" si="4"/>
        <v>No Data</v>
      </c>
      <c r="BN39" s="107" t="s">
        <v>1333</v>
      </c>
      <c r="BO39" s="108" t="str">
        <f t="shared" si="0"/>
        <v>CA</v>
      </c>
      <c r="BP39" s="108">
        <v>139.07210191607061</v>
      </c>
      <c r="BQ39" s="108">
        <v>116.77426383442477</v>
      </c>
      <c r="BR39" s="108">
        <v>198.75367119108219</v>
      </c>
      <c r="BS39" s="108">
        <v>94.716848695138808</v>
      </c>
      <c r="BT39" s="108">
        <v>113.6284344602068</v>
      </c>
      <c r="BU39" s="108">
        <v>119.86112429974808</v>
      </c>
      <c r="BV39" s="108">
        <v>118.99817792141339</v>
      </c>
      <c r="CN39" s="97" t="s">
        <v>1786</v>
      </c>
      <c r="CO39" s="96" t="s">
        <v>998</v>
      </c>
      <c r="CP39" s="169" t="s">
        <v>1467</v>
      </c>
      <c r="CQ39" s="169" t="s">
        <v>195</v>
      </c>
      <c r="CR39" s="98">
        <v>38100</v>
      </c>
      <c r="CS39" s="98">
        <v>60400</v>
      </c>
      <c r="CT39" s="170">
        <v>0.63</v>
      </c>
    </row>
    <row r="40" spans="1:98" ht="1.5" customHeight="1" x14ac:dyDescent="0.25">
      <c r="B40" s="164"/>
      <c r="D40" s="164"/>
      <c r="E40" s="164"/>
      <c r="F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96">
        <f t="shared" si="5"/>
        <v>39500</v>
      </c>
      <c r="AP40" s="97">
        <v>90</v>
      </c>
      <c r="AQ40" s="96" t="s">
        <v>95</v>
      </c>
      <c r="AR40" s="98">
        <v>39500</v>
      </c>
      <c r="AS40" s="98">
        <v>59000</v>
      </c>
      <c r="AT40" s="99">
        <f t="shared" si="6"/>
        <v>0.49367088607594939</v>
      </c>
      <c r="AU40" s="99">
        <f t="shared" si="7"/>
        <v>0.45700000000000002</v>
      </c>
      <c r="AV40" s="100">
        <v>1001</v>
      </c>
      <c r="AW40" s="96" t="s">
        <v>2657</v>
      </c>
      <c r="AX40" s="96" t="s">
        <v>836</v>
      </c>
      <c r="AY40" s="101" t="s">
        <v>163</v>
      </c>
      <c r="AZ40" s="101" t="s">
        <v>195</v>
      </c>
      <c r="BA40" s="102">
        <v>88500</v>
      </c>
      <c r="BB40" s="103" t="s">
        <v>1967</v>
      </c>
      <c r="BC40" s="103" t="s">
        <v>1967</v>
      </c>
      <c r="BD40" s="102">
        <v>336600</v>
      </c>
      <c r="BE40" s="104">
        <v>5.5E-2</v>
      </c>
      <c r="BF40" s="105">
        <v>0.96</v>
      </c>
      <c r="BG40" s="102">
        <v>9500</v>
      </c>
      <c r="BH40" s="102">
        <v>336600</v>
      </c>
      <c r="BI40" s="106">
        <v>5.5E-2</v>
      </c>
      <c r="BK40" s="99">
        <f t="shared" si="3"/>
        <v>0.2</v>
      </c>
      <c r="BL40" s="99" t="str">
        <f t="shared" si="4"/>
        <v>No Data</v>
      </c>
      <c r="BN40" s="107" t="s">
        <v>1338</v>
      </c>
      <c r="BO40" s="108" t="str">
        <f t="shared" si="0"/>
        <v>CA</v>
      </c>
      <c r="BP40" s="108">
        <v>146.38823366209888</v>
      </c>
      <c r="BQ40" s="108">
        <v>104.46831944944121</v>
      </c>
      <c r="BR40" s="108">
        <v>242.8293004491282</v>
      </c>
      <c r="BS40" s="108">
        <v>103.15929375954443</v>
      </c>
      <c r="BT40" s="108">
        <v>114.63855022945624</v>
      </c>
      <c r="BU40" s="108">
        <v>111.5968966313977</v>
      </c>
      <c r="BV40" s="108">
        <v>105.22674267460133</v>
      </c>
      <c r="CN40" s="97" t="s">
        <v>1716</v>
      </c>
      <c r="CO40" s="96" t="s">
        <v>810</v>
      </c>
      <c r="CP40" s="169" t="s">
        <v>1462</v>
      </c>
      <c r="CQ40" s="169" t="s">
        <v>177</v>
      </c>
      <c r="CR40" s="98">
        <v>46800</v>
      </c>
      <c r="CS40" s="98">
        <v>66200</v>
      </c>
      <c r="CT40" s="170">
        <v>0.52</v>
      </c>
    </row>
    <row r="41" spans="1:98" ht="1.5" customHeight="1" x14ac:dyDescent="0.25">
      <c r="B41" s="164"/>
      <c r="D41" s="164"/>
      <c r="E41" s="164"/>
      <c r="F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96">
        <f t="shared" si="5"/>
        <v>48500</v>
      </c>
      <c r="AP41" s="97">
        <v>15</v>
      </c>
      <c r="AQ41" s="96" t="s">
        <v>14</v>
      </c>
      <c r="AR41" s="98">
        <v>48500</v>
      </c>
      <c r="AS41" s="98">
        <v>95000</v>
      </c>
      <c r="AT41" s="99">
        <f t="shared" si="6"/>
        <v>0.95876288659793818</v>
      </c>
      <c r="AU41" s="99">
        <f t="shared" si="7"/>
        <v>0.75900000000000001</v>
      </c>
      <c r="AV41" s="100">
        <v>1355</v>
      </c>
      <c r="AW41" s="96" t="s">
        <v>2794</v>
      </c>
      <c r="AX41" s="96" t="s">
        <v>1053</v>
      </c>
      <c r="AY41" s="101" t="s">
        <v>159</v>
      </c>
      <c r="AZ41" s="101" t="s">
        <v>192</v>
      </c>
      <c r="BA41" s="102">
        <v>97000</v>
      </c>
      <c r="BB41" s="103">
        <v>40500</v>
      </c>
      <c r="BC41" s="103">
        <v>55500</v>
      </c>
      <c r="BD41" s="102">
        <v>150500</v>
      </c>
      <c r="BE41" s="104">
        <v>3.3000000000000002E-2</v>
      </c>
      <c r="BF41" s="105">
        <v>0.92</v>
      </c>
      <c r="BG41" s="102">
        <v>10000</v>
      </c>
      <c r="BH41" s="102">
        <v>197400</v>
      </c>
      <c r="BI41" s="106">
        <v>5.6000000000000001E-2</v>
      </c>
      <c r="BJ41" s="96">
        <v>759</v>
      </c>
      <c r="BK41" s="99">
        <f t="shared" si="3"/>
        <v>0.28199999999999997</v>
      </c>
      <c r="BL41" s="99">
        <f t="shared" si="4"/>
        <v>0.28000000000000003</v>
      </c>
      <c r="BN41" s="107" t="s">
        <v>1341</v>
      </c>
      <c r="BO41" s="108" t="str">
        <f t="shared" si="0"/>
        <v>CA</v>
      </c>
      <c r="BP41" s="108">
        <v>121.75370700305518</v>
      </c>
      <c r="BQ41" s="108">
        <v>111.4606422746097</v>
      </c>
      <c r="BR41" s="108">
        <v>154.20654111148173</v>
      </c>
      <c r="BS41" s="108">
        <v>112.70484093583448</v>
      </c>
      <c r="BT41" s="108">
        <v>110.24088675471569</v>
      </c>
      <c r="BU41" s="108">
        <v>100.8385529689924</v>
      </c>
      <c r="BV41" s="108">
        <v>106.09599506109417</v>
      </c>
      <c r="CN41" s="97" t="s">
        <v>1682</v>
      </c>
      <c r="CO41" s="96" t="s">
        <v>863</v>
      </c>
      <c r="CP41" s="169" t="s">
        <v>1448</v>
      </c>
      <c r="CQ41" s="169" t="s">
        <v>195</v>
      </c>
      <c r="CR41" s="98">
        <v>35200</v>
      </c>
      <c r="CS41" s="98">
        <v>69000</v>
      </c>
      <c r="CT41" s="170">
        <v>0.6</v>
      </c>
    </row>
    <row r="42" spans="1:98" ht="1.5" customHeight="1" x14ac:dyDescent="0.25">
      <c r="B42" s="164"/>
      <c r="D42" s="164"/>
      <c r="E42" s="164"/>
      <c r="F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96">
        <f t="shared" si="5"/>
        <v>37500</v>
      </c>
      <c r="AP42" s="97">
        <v>110</v>
      </c>
      <c r="AQ42" s="96" t="s">
        <v>118</v>
      </c>
      <c r="AR42" s="98">
        <v>37500</v>
      </c>
      <c r="AS42" s="98">
        <v>55000</v>
      </c>
      <c r="AT42" s="99">
        <f t="shared" si="6"/>
        <v>0.46666666666666667</v>
      </c>
      <c r="AU42" s="99">
        <f t="shared" si="7"/>
        <v>0.34100000000000003</v>
      </c>
      <c r="AV42" s="100">
        <v>1393</v>
      </c>
      <c r="AW42" s="96" t="s">
        <v>2795</v>
      </c>
      <c r="AX42" s="96" t="s">
        <v>1053</v>
      </c>
      <c r="AY42" s="101" t="s">
        <v>163</v>
      </c>
      <c r="AZ42" s="101" t="s">
        <v>192</v>
      </c>
      <c r="BA42" s="102">
        <v>137500</v>
      </c>
      <c r="BB42" s="103">
        <v>40500</v>
      </c>
      <c r="BC42" s="103">
        <v>55500</v>
      </c>
      <c r="BD42" s="102">
        <v>110000</v>
      </c>
      <c r="BE42" s="104">
        <v>2.1000000000000001E-2</v>
      </c>
      <c r="BF42" s="105">
        <v>0.92</v>
      </c>
      <c r="BG42" s="102">
        <v>10000</v>
      </c>
      <c r="BH42" s="102">
        <v>110000</v>
      </c>
      <c r="BI42" s="106">
        <v>2.1000000000000001E-2</v>
      </c>
      <c r="BJ42" s="96">
        <v>759</v>
      </c>
      <c r="BK42" s="99">
        <f t="shared" si="3"/>
        <v>0.57499999999999996</v>
      </c>
      <c r="BL42" s="99">
        <f t="shared" si="4"/>
        <v>0.28000000000000003</v>
      </c>
      <c r="BN42" s="107" t="s">
        <v>1365</v>
      </c>
      <c r="BO42" s="108" t="str">
        <f t="shared" si="0"/>
        <v>CA</v>
      </c>
      <c r="BP42" s="108">
        <v>112.47077901459409</v>
      </c>
      <c r="BQ42" s="108">
        <v>104.87060875533962</v>
      </c>
      <c r="BR42" s="108">
        <v>136.31652595341603</v>
      </c>
      <c r="BS42" s="108">
        <v>99.883628605687164</v>
      </c>
      <c r="BT42" s="108">
        <v>113.41243071715735</v>
      </c>
      <c r="BU42" s="108">
        <v>104.35896618957781</v>
      </c>
      <c r="BV42" s="108">
        <v>99.086973907162246</v>
      </c>
      <c r="CN42" s="97" t="s">
        <v>1641</v>
      </c>
      <c r="CO42" s="96" t="s">
        <v>674</v>
      </c>
      <c r="CP42" s="169" t="s">
        <v>1462</v>
      </c>
      <c r="CQ42" s="169" t="s">
        <v>171</v>
      </c>
      <c r="CR42" s="98">
        <v>39500</v>
      </c>
      <c r="CS42" s="98">
        <v>72300</v>
      </c>
      <c r="CT42" s="170">
        <v>0.46</v>
      </c>
    </row>
    <row r="43" spans="1:98" ht="1.5" customHeight="1" x14ac:dyDescent="0.25">
      <c r="B43" s="164"/>
      <c r="D43" s="164"/>
      <c r="E43" s="164"/>
      <c r="F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96">
        <f t="shared" si="5"/>
        <v>63500</v>
      </c>
      <c r="AP43" s="97">
        <v>6</v>
      </c>
      <c r="AQ43" s="96" t="s">
        <v>5</v>
      </c>
      <c r="AR43" s="98">
        <v>63500</v>
      </c>
      <c r="AS43" s="98">
        <v>106000</v>
      </c>
      <c r="AT43" s="99">
        <f t="shared" si="6"/>
        <v>0.6692913385826772</v>
      </c>
      <c r="AU43" s="99">
        <f t="shared" si="7"/>
        <v>0.97599999999999998</v>
      </c>
      <c r="AV43" s="100">
        <v>285</v>
      </c>
      <c r="AW43" s="96" t="s">
        <v>2796</v>
      </c>
      <c r="AX43" s="96" t="s">
        <v>381</v>
      </c>
      <c r="AY43" s="101" t="s">
        <v>159</v>
      </c>
      <c r="AZ43" s="101" t="s">
        <v>192</v>
      </c>
      <c r="BA43" s="102">
        <v>85500</v>
      </c>
      <c r="BB43" s="103">
        <v>42500</v>
      </c>
      <c r="BC43" s="103">
        <v>84000</v>
      </c>
      <c r="BD43" s="102">
        <v>703100</v>
      </c>
      <c r="BE43" s="104">
        <v>7.8E-2</v>
      </c>
      <c r="BF43" s="105">
        <v>0.72</v>
      </c>
      <c r="BG43" s="102">
        <v>8250</v>
      </c>
      <c r="BH43" s="102">
        <v>739400</v>
      </c>
      <c r="BI43" s="106">
        <v>9.8000000000000004E-2</v>
      </c>
      <c r="BJ43" s="96">
        <v>760</v>
      </c>
      <c r="BK43" s="99">
        <f t="shared" si="3"/>
        <v>0.16400000000000001</v>
      </c>
      <c r="BL43" s="99">
        <f t="shared" si="4"/>
        <v>0.45400000000000001</v>
      </c>
      <c r="BN43" s="107" t="s">
        <v>1372</v>
      </c>
      <c r="BO43" s="108" t="str">
        <f t="shared" si="0"/>
        <v>CA</v>
      </c>
      <c r="BP43" s="108">
        <v>116.17832558315828</v>
      </c>
      <c r="BQ43" s="108">
        <v>114.70887961083021</v>
      </c>
      <c r="BR43" s="108">
        <v>135.69721080652909</v>
      </c>
      <c r="BS43" s="108">
        <v>109.64842853758002</v>
      </c>
      <c r="BT43" s="108">
        <v>114.35152000680814</v>
      </c>
      <c r="BU43" s="108">
        <v>110.79262235748655</v>
      </c>
      <c r="BV43" s="108">
        <v>102.76153098445207</v>
      </c>
      <c r="CN43" s="97" t="s">
        <v>1639</v>
      </c>
      <c r="CO43" s="96" t="s">
        <v>873</v>
      </c>
      <c r="CP43" s="169" t="s">
        <v>1462</v>
      </c>
      <c r="CQ43" s="169" t="s">
        <v>177</v>
      </c>
      <c r="CR43" s="98">
        <v>37500</v>
      </c>
      <c r="CS43" s="98">
        <v>72500</v>
      </c>
      <c r="CT43" s="170">
        <v>0.62</v>
      </c>
    </row>
    <row r="44" spans="1:98" ht="1.5" customHeight="1" x14ac:dyDescent="0.25">
      <c r="A44" s="181"/>
      <c r="B44" s="181"/>
      <c r="C44" s="181"/>
      <c r="D44" s="181"/>
      <c r="E44" s="181"/>
      <c r="F44" s="181"/>
      <c r="G44" s="181"/>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96">
        <f t="shared" si="5"/>
        <v>58500</v>
      </c>
      <c r="AP44" s="97">
        <v>26</v>
      </c>
      <c r="AQ44" s="96" t="s">
        <v>25</v>
      </c>
      <c r="AR44" s="98">
        <v>58500</v>
      </c>
      <c r="AS44" s="98">
        <v>87000</v>
      </c>
      <c r="AT44" s="99">
        <f t="shared" si="6"/>
        <v>0.48717948717948717</v>
      </c>
      <c r="AU44" s="99">
        <f t="shared" si="7"/>
        <v>0.91400000000000003</v>
      </c>
      <c r="AV44" s="100">
        <v>342</v>
      </c>
      <c r="AW44" s="96" t="s">
        <v>2797</v>
      </c>
      <c r="AX44" s="96" t="s">
        <v>381</v>
      </c>
      <c r="AY44" s="101" t="s">
        <v>163</v>
      </c>
      <c r="AZ44" s="101" t="s">
        <v>192</v>
      </c>
      <c r="BA44" s="102">
        <v>127000</v>
      </c>
      <c r="BB44" s="103">
        <v>42500</v>
      </c>
      <c r="BC44" s="103">
        <v>84000</v>
      </c>
      <c r="BD44" s="102">
        <v>661400</v>
      </c>
      <c r="BE44" s="104">
        <v>6.4000000000000001E-2</v>
      </c>
      <c r="BF44" s="105">
        <v>0.72</v>
      </c>
      <c r="BG44" s="102">
        <v>8250</v>
      </c>
      <c r="BH44" s="102">
        <v>661400</v>
      </c>
      <c r="BI44" s="106">
        <v>6.4000000000000001E-2</v>
      </c>
      <c r="BJ44" s="96">
        <v>760</v>
      </c>
      <c r="BK44" s="99">
        <f t="shared" si="3"/>
        <v>0.503</v>
      </c>
      <c r="BL44" s="99">
        <f t="shared" si="4"/>
        <v>0.45400000000000001</v>
      </c>
      <c r="BN44" s="107" t="s">
        <v>1377</v>
      </c>
      <c r="BO44" s="108" t="str">
        <f t="shared" si="0"/>
        <v>CA</v>
      </c>
      <c r="BP44" s="108">
        <v>132.25549931502167</v>
      </c>
      <c r="BQ44" s="108">
        <v>105.52042178657292</v>
      </c>
      <c r="BR44" s="108">
        <v>194.42762769791585</v>
      </c>
      <c r="BS44" s="108">
        <v>101.90009363093483</v>
      </c>
      <c r="BT44" s="108">
        <v>113.14402015135015</v>
      </c>
      <c r="BU44" s="108">
        <v>111.49493203203681</v>
      </c>
      <c r="BV44" s="108">
        <v>105.7545725372667</v>
      </c>
      <c r="CN44" s="97" t="s">
        <v>1676</v>
      </c>
      <c r="CO44" s="96" t="s">
        <v>642</v>
      </c>
      <c r="CP44" s="169" t="s">
        <v>1462</v>
      </c>
      <c r="CQ44" s="169" t="s">
        <v>177</v>
      </c>
      <c r="CR44" s="98">
        <v>37300</v>
      </c>
      <c r="CS44" s="98">
        <v>69400</v>
      </c>
      <c r="CT44" s="170">
        <v>0.57999999999999996</v>
      </c>
    </row>
    <row r="45" spans="1:98" ht="1.5" customHeight="1" x14ac:dyDescent="0.25">
      <c r="A45" s="181"/>
      <c r="B45" s="181"/>
      <c r="C45" s="181"/>
      <c r="D45" s="181"/>
      <c r="E45" s="181"/>
      <c r="F45" s="181"/>
      <c r="G45" s="181"/>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96">
        <f t="shared" si="5"/>
        <v>31500</v>
      </c>
      <c r="AP45" s="97">
        <v>128</v>
      </c>
      <c r="AQ45" s="96" t="s">
        <v>137</v>
      </c>
      <c r="AR45" s="98">
        <v>31500</v>
      </c>
      <c r="AS45" s="98">
        <v>46000</v>
      </c>
      <c r="AT45" s="99">
        <f t="shared" si="6"/>
        <v>0.46031746031746029</v>
      </c>
      <c r="AU45" s="99">
        <f t="shared" si="7"/>
        <v>1.4999999999999999E-2</v>
      </c>
      <c r="AV45" s="100">
        <v>1299</v>
      </c>
      <c r="AW45" s="96" t="s">
        <v>2798</v>
      </c>
      <c r="AX45" s="96" t="s">
        <v>1028</v>
      </c>
      <c r="AY45" s="101" t="s">
        <v>159</v>
      </c>
      <c r="AZ45" s="101" t="s">
        <v>195</v>
      </c>
      <c r="BA45" s="102">
        <v>65000</v>
      </c>
      <c r="BB45" s="103" t="s">
        <v>1967</v>
      </c>
      <c r="BC45" s="103" t="s">
        <v>1967</v>
      </c>
      <c r="BD45" s="102">
        <v>192900</v>
      </c>
      <c r="BE45" s="104">
        <v>4.8000000000000001E-2</v>
      </c>
      <c r="BF45" s="105">
        <v>0.96</v>
      </c>
      <c r="BG45" s="102">
        <v>7000</v>
      </c>
      <c r="BH45" s="102">
        <v>224900</v>
      </c>
      <c r="BI45" s="106">
        <v>7.1999999999999995E-2</v>
      </c>
      <c r="BK45" s="99">
        <f t="shared" si="3"/>
        <v>7.0000000000000001E-3</v>
      </c>
      <c r="BL45" s="99" t="str">
        <f t="shared" si="4"/>
        <v>No Data</v>
      </c>
      <c r="BN45" s="107" t="s">
        <v>1378</v>
      </c>
      <c r="BO45" s="108" t="str">
        <f t="shared" si="0"/>
        <v>CA</v>
      </c>
      <c r="BP45" s="108">
        <v>164.04839828695373</v>
      </c>
      <c r="BQ45" s="108">
        <v>111.85072581979369</v>
      </c>
      <c r="BR45" s="108">
        <v>281.04876693804169</v>
      </c>
      <c r="BS45" s="108">
        <v>94.545343921840271</v>
      </c>
      <c r="BT45" s="108">
        <v>112.95412943607799</v>
      </c>
      <c r="BU45" s="108">
        <v>116.96474265253734</v>
      </c>
      <c r="BV45" s="108">
        <v>124.28472567853423</v>
      </c>
      <c r="CN45" s="97" t="s">
        <v>1770</v>
      </c>
      <c r="CO45" s="96" t="s">
        <v>972</v>
      </c>
      <c r="CP45" s="169" t="s">
        <v>1467</v>
      </c>
      <c r="CQ45" s="169" t="s">
        <v>1476</v>
      </c>
      <c r="CR45" s="98">
        <v>36400</v>
      </c>
      <c r="CS45" s="98">
        <v>62000</v>
      </c>
      <c r="CT45" s="170">
        <v>0.64</v>
      </c>
    </row>
    <row r="46" spans="1:98" ht="1.5" customHeight="1" x14ac:dyDescent="0.25">
      <c r="A46" s="181"/>
      <c r="B46" s="181"/>
      <c r="C46" s="181"/>
      <c r="D46" s="181"/>
      <c r="E46" s="181"/>
      <c r="F46" s="181"/>
      <c r="G46" s="181"/>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96">
        <f t="shared" si="5"/>
        <v>38500</v>
      </c>
      <c r="AP46" s="97" t="s">
        <v>75</v>
      </c>
      <c r="AQ46" s="96" t="s">
        <v>76</v>
      </c>
      <c r="AR46" s="98">
        <v>38500</v>
      </c>
      <c r="AS46" s="98">
        <v>65500</v>
      </c>
      <c r="AT46" s="99">
        <f t="shared" si="6"/>
        <v>0.70129870129870131</v>
      </c>
      <c r="AU46" s="99">
        <f t="shared" si="7"/>
        <v>0.39500000000000002</v>
      </c>
      <c r="AV46" s="100">
        <v>1325</v>
      </c>
      <c r="AW46" s="96" t="s">
        <v>2799</v>
      </c>
      <c r="AX46" s="96" t="s">
        <v>1028</v>
      </c>
      <c r="AY46" s="101" t="s">
        <v>163</v>
      </c>
      <c r="AZ46" s="101" t="s">
        <v>195</v>
      </c>
      <c r="BA46" s="102">
        <v>86000</v>
      </c>
      <c r="BB46" s="103" t="s">
        <v>1967</v>
      </c>
      <c r="BC46" s="103" t="s">
        <v>1967</v>
      </c>
      <c r="BD46" s="102">
        <v>172000</v>
      </c>
      <c r="BE46" s="104">
        <v>3.9E-2</v>
      </c>
      <c r="BF46" s="105">
        <v>0.96</v>
      </c>
      <c r="BG46" s="102">
        <v>7000</v>
      </c>
      <c r="BH46" s="102">
        <v>172000</v>
      </c>
      <c r="BI46" s="106">
        <v>3.9E-2</v>
      </c>
      <c r="BK46" s="99">
        <f t="shared" si="3"/>
        <v>0.17499999999999999</v>
      </c>
      <c r="BL46" s="99" t="str">
        <f t="shared" si="4"/>
        <v>No Data</v>
      </c>
      <c r="BN46" s="107" t="s">
        <v>1379</v>
      </c>
      <c r="BO46" s="108" t="str">
        <f t="shared" si="0"/>
        <v>CA</v>
      </c>
      <c r="BP46" s="108">
        <v>156.13834440217221</v>
      </c>
      <c r="BQ46" s="108">
        <v>115.28812422971875</v>
      </c>
      <c r="BR46" s="108">
        <v>260.25962221798602</v>
      </c>
      <c r="BS46" s="108">
        <v>137.20818037582211</v>
      </c>
      <c r="BT46" s="108">
        <v>114.04695908025518</v>
      </c>
      <c r="BU46" s="108">
        <v>119.00426694604076</v>
      </c>
      <c r="BV46" s="108">
        <v>103.63611281320577</v>
      </c>
      <c r="CN46" s="97" t="s">
        <v>1811</v>
      </c>
      <c r="CO46" s="96" t="s">
        <v>1014</v>
      </c>
      <c r="CP46" s="169" t="s">
        <v>1448</v>
      </c>
      <c r="CQ46" s="169" t="s">
        <v>177</v>
      </c>
      <c r="CR46" s="98">
        <v>34700</v>
      </c>
      <c r="CS46" s="98">
        <v>58100</v>
      </c>
      <c r="CT46" s="170">
        <v>0.57999999999999996</v>
      </c>
    </row>
    <row r="47" spans="1:98" ht="1.5" customHeight="1" x14ac:dyDescent="0.25">
      <c r="A47" s="181"/>
      <c r="B47" s="181"/>
      <c r="C47" s="181"/>
      <c r="D47" s="181"/>
      <c r="E47" s="181"/>
      <c r="F47" s="181"/>
      <c r="G47" s="181"/>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96">
        <f t="shared" si="5"/>
        <v>48000</v>
      </c>
      <c r="AP47" s="97">
        <v>20</v>
      </c>
      <c r="AQ47" s="96" t="s">
        <v>19</v>
      </c>
      <c r="AR47" s="98">
        <v>48000</v>
      </c>
      <c r="AS47" s="98">
        <v>90000</v>
      </c>
      <c r="AT47" s="99">
        <f t="shared" si="6"/>
        <v>0.875</v>
      </c>
      <c r="AU47" s="99">
        <f t="shared" si="7"/>
        <v>0.74399999999999999</v>
      </c>
      <c r="AV47" s="100">
        <v>1212</v>
      </c>
      <c r="AW47" s="96" t="s">
        <v>2816</v>
      </c>
      <c r="AX47" s="96" t="s">
        <v>980</v>
      </c>
      <c r="AY47" s="101" t="s">
        <v>159</v>
      </c>
      <c r="AZ47" s="101" t="s">
        <v>195</v>
      </c>
      <c r="BA47" s="102">
        <v>83500</v>
      </c>
      <c r="BB47" s="103">
        <v>36500</v>
      </c>
      <c r="BC47" s="103">
        <v>65000</v>
      </c>
      <c r="BD47" s="102">
        <v>243600</v>
      </c>
      <c r="BE47" s="104">
        <v>4.8000000000000001E-2</v>
      </c>
      <c r="BF47" s="105">
        <v>0.93</v>
      </c>
      <c r="BG47" s="102">
        <v>9250</v>
      </c>
      <c r="BH47" s="102">
        <v>285700</v>
      </c>
      <c r="BI47" s="106">
        <v>7.2999999999999995E-2</v>
      </c>
      <c r="BJ47" s="96">
        <v>772</v>
      </c>
      <c r="BK47" s="99">
        <f t="shared" si="3"/>
        <v>0.14099999999999999</v>
      </c>
      <c r="BL47" s="99">
        <f t="shared" si="4"/>
        <v>0.06</v>
      </c>
      <c r="BN47" s="107" t="s">
        <v>1410</v>
      </c>
      <c r="BO47" s="108" t="str">
        <f t="shared" si="0"/>
        <v>CA</v>
      </c>
      <c r="BP47" s="108">
        <v>146.85986731740584</v>
      </c>
      <c r="BQ47" s="108">
        <v>132.18428491788879</v>
      </c>
      <c r="BR47" s="108">
        <v>208.26798006037518</v>
      </c>
      <c r="BS47" s="108">
        <v>114.31908983497267</v>
      </c>
      <c r="BT47" s="108">
        <v>121.51991543776455</v>
      </c>
      <c r="BU47" s="108">
        <v>112.01847863645872</v>
      </c>
      <c r="BV47" s="108">
        <v>120.51478387660232</v>
      </c>
      <c r="CN47" s="97" t="s">
        <v>1785</v>
      </c>
      <c r="CO47" s="96" t="s">
        <v>947</v>
      </c>
      <c r="CP47" s="169" t="s">
        <v>1462</v>
      </c>
      <c r="CQ47" s="169" t="s">
        <v>177</v>
      </c>
      <c r="CR47" s="98">
        <v>45500</v>
      </c>
      <c r="CS47" s="98">
        <v>60500</v>
      </c>
      <c r="CT47" s="170">
        <v>0.8</v>
      </c>
    </row>
    <row r="48" spans="1:98" ht="1.5" customHeight="1" x14ac:dyDescent="0.25">
      <c r="A48" s="181"/>
      <c r="B48" s="181"/>
      <c r="C48" s="181"/>
      <c r="D48" s="181"/>
      <c r="E48" s="181"/>
      <c r="F48" s="181"/>
      <c r="G48" s="181"/>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96">
        <f t="shared" si="5"/>
        <v>40000</v>
      </c>
      <c r="AP48" s="97">
        <v>56</v>
      </c>
      <c r="AQ48" s="96" t="s">
        <v>57</v>
      </c>
      <c r="AR48" s="98">
        <v>40000</v>
      </c>
      <c r="AS48" s="98">
        <v>74000</v>
      </c>
      <c r="AT48" s="99">
        <f t="shared" si="6"/>
        <v>0.85</v>
      </c>
      <c r="AU48" s="99">
        <f t="shared" si="7"/>
        <v>0.503</v>
      </c>
      <c r="AV48" s="100">
        <v>1260</v>
      </c>
      <c r="AW48" s="96" t="s">
        <v>2817</v>
      </c>
      <c r="AX48" s="96" t="s">
        <v>980</v>
      </c>
      <c r="AY48" s="101" t="s">
        <v>163</v>
      </c>
      <c r="AZ48" s="101" t="s">
        <v>195</v>
      </c>
      <c r="BA48" s="102">
        <v>107500</v>
      </c>
      <c r="BB48" s="103">
        <v>36500</v>
      </c>
      <c r="BC48" s="103">
        <v>65000</v>
      </c>
      <c r="BD48" s="102">
        <v>219600</v>
      </c>
      <c r="BE48" s="104">
        <v>3.9E-2</v>
      </c>
      <c r="BF48" s="105">
        <v>0.93</v>
      </c>
      <c r="BG48" s="102">
        <v>9250</v>
      </c>
      <c r="BH48" s="102">
        <v>219600</v>
      </c>
      <c r="BI48" s="106">
        <v>3.9E-2</v>
      </c>
      <c r="BJ48" s="96">
        <v>772</v>
      </c>
      <c r="BK48" s="99">
        <f t="shared" si="3"/>
        <v>0.36299999999999999</v>
      </c>
      <c r="BL48" s="99">
        <f t="shared" si="4"/>
        <v>0.06</v>
      </c>
      <c r="BN48" s="107" t="s">
        <v>1173</v>
      </c>
      <c r="BO48" s="108" t="str">
        <f t="shared" si="0"/>
        <v>CO</v>
      </c>
      <c r="BP48" s="108">
        <v>92.823282957834735</v>
      </c>
      <c r="BQ48" s="108">
        <v>95.43071897351723</v>
      </c>
      <c r="BR48" s="108">
        <v>92.045033335940843</v>
      </c>
      <c r="BS48" s="108">
        <v>86.827088465407499</v>
      </c>
      <c r="BT48" s="108">
        <v>96.206422703001323</v>
      </c>
      <c r="BU48" s="108">
        <v>102.28370289458097</v>
      </c>
      <c r="BV48" s="108">
        <v>92.097827402320618</v>
      </c>
      <c r="CN48" s="97" t="s">
        <v>1745</v>
      </c>
      <c r="CO48" s="96" t="s">
        <v>841</v>
      </c>
      <c r="CP48" s="169" t="s">
        <v>1447</v>
      </c>
      <c r="CQ48" s="169" t="s">
        <v>166</v>
      </c>
      <c r="CR48" s="98">
        <v>42800</v>
      </c>
      <c r="CS48" s="98">
        <v>64300</v>
      </c>
      <c r="CT48" s="170">
        <v>0.6</v>
      </c>
    </row>
    <row r="49" spans="1:98" ht="1.5" customHeight="1" x14ac:dyDescent="0.25">
      <c r="A49" s="182" t="str">
        <f>INDEX(BK4:BK1490,H10)</f>
        <v>CostPercentile</v>
      </c>
      <c r="B49" s="181" t="s">
        <v>1977</v>
      </c>
      <c r="C49" s="181"/>
      <c r="F49" s="167"/>
      <c r="G49" s="181"/>
      <c r="AF49" s="164"/>
      <c r="AG49" s="164"/>
      <c r="AH49" s="164"/>
      <c r="AI49" s="164"/>
      <c r="AJ49" s="164"/>
      <c r="AK49" s="164"/>
      <c r="AL49" s="164"/>
      <c r="AM49" s="164"/>
      <c r="AN49" s="164"/>
      <c r="AO49" s="96">
        <f t="shared" si="5"/>
        <v>31500</v>
      </c>
      <c r="AP49" s="97">
        <v>111</v>
      </c>
      <c r="AQ49" s="96" t="s">
        <v>119</v>
      </c>
      <c r="AR49" s="98">
        <v>31500</v>
      </c>
      <c r="AS49" s="98">
        <v>54500</v>
      </c>
      <c r="AT49" s="99">
        <f t="shared" si="6"/>
        <v>0.73015873015873012</v>
      </c>
      <c r="AU49" s="99">
        <f t="shared" si="7"/>
        <v>1.4999999999999999E-2</v>
      </c>
      <c r="AV49" s="100">
        <v>231</v>
      </c>
      <c r="AW49" s="96" t="s">
        <v>2005</v>
      </c>
      <c r="AX49" s="96" t="s">
        <v>342</v>
      </c>
      <c r="AY49" s="101" t="s">
        <v>159</v>
      </c>
      <c r="AZ49" s="101" t="s">
        <v>192</v>
      </c>
      <c r="BA49" s="102">
        <v>95500</v>
      </c>
      <c r="BB49" s="103">
        <v>46000</v>
      </c>
      <c r="BC49" s="103">
        <v>83000</v>
      </c>
      <c r="BD49" s="102">
        <v>752000</v>
      </c>
      <c r="BE49" s="104">
        <v>7.6999999999999999E-2</v>
      </c>
      <c r="BF49" s="105">
        <v>0.83</v>
      </c>
      <c r="BG49" s="102">
        <v>9750</v>
      </c>
      <c r="BH49" s="102">
        <v>795300</v>
      </c>
      <c r="BI49" s="106">
        <v>9.9000000000000005E-2</v>
      </c>
      <c r="BJ49" s="96">
        <v>22</v>
      </c>
      <c r="BK49" s="99">
        <f t="shared" si="3"/>
        <v>0.26600000000000001</v>
      </c>
      <c r="BL49" s="99">
        <f t="shared" si="4"/>
        <v>0.71899999999999997</v>
      </c>
      <c r="BN49" s="107" t="s">
        <v>1189</v>
      </c>
      <c r="BO49" s="108" t="str">
        <f t="shared" si="0"/>
        <v>CO</v>
      </c>
      <c r="BP49" s="108">
        <v>103.20214184303467</v>
      </c>
      <c r="BQ49" s="108">
        <v>101.04116790931144</v>
      </c>
      <c r="BR49" s="108">
        <v>107.4943708616122</v>
      </c>
      <c r="BS49" s="108">
        <v>101.85072826299819</v>
      </c>
      <c r="BT49" s="108">
        <v>95.421701581165692</v>
      </c>
      <c r="BU49" s="108">
        <v>105.91917602438281</v>
      </c>
      <c r="BV49" s="108">
        <v>102.66340891844969</v>
      </c>
      <c r="CN49" s="97">
        <v>5</v>
      </c>
      <c r="CO49" s="96" t="s">
        <v>183</v>
      </c>
      <c r="CP49" s="169" t="s">
        <v>1451</v>
      </c>
      <c r="CQ49" s="169" t="s">
        <v>177</v>
      </c>
      <c r="CR49" s="98">
        <v>59700</v>
      </c>
      <c r="CS49" s="98">
        <v>123000</v>
      </c>
      <c r="CT49" s="170">
        <v>0.39</v>
      </c>
    </row>
    <row r="50" spans="1:98" ht="1.5" customHeight="1" x14ac:dyDescent="0.25">
      <c r="A50" s="183" t="str">
        <f>IF(H5=1,"",INDEX(AU5:AU135,H5))</f>
        <v/>
      </c>
      <c r="B50" s="116" t="s">
        <v>1970</v>
      </c>
      <c r="C50" s="116"/>
      <c r="D50" s="116">
        <v>1</v>
      </c>
      <c r="E50" s="116"/>
      <c r="F50" s="184" t="str">
        <f>IF(H10=1,"",MATCH(MAX(B61:AE61),B61:AE61))</f>
        <v/>
      </c>
      <c r="G50" s="116"/>
      <c r="AF50" s="164"/>
      <c r="AG50" s="164"/>
      <c r="AH50" s="164"/>
      <c r="AI50" s="164"/>
      <c r="AJ50" s="164"/>
      <c r="AK50" s="164"/>
      <c r="AL50" s="164"/>
      <c r="AM50" s="164"/>
      <c r="AN50" s="164"/>
      <c r="AO50" s="96">
        <f t="shared" si="5"/>
        <v>36500</v>
      </c>
      <c r="AP50" s="97">
        <v>81</v>
      </c>
      <c r="AQ50" s="96" t="s">
        <v>85</v>
      </c>
      <c r="AR50" s="98">
        <v>36500</v>
      </c>
      <c r="AS50" s="98">
        <v>64000</v>
      </c>
      <c r="AT50" s="99">
        <f t="shared" si="6"/>
        <v>0.75342465753424659</v>
      </c>
      <c r="AU50" s="99">
        <f t="shared" si="7"/>
        <v>0.27100000000000002</v>
      </c>
      <c r="AV50" s="100">
        <v>297</v>
      </c>
      <c r="AW50" s="96" t="s">
        <v>2006</v>
      </c>
      <c r="AX50" s="96" t="s">
        <v>342</v>
      </c>
      <c r="AY50" s="101" t="s">
        <v>163</v>
      </c>
      <c r="AZ50" s="101" t="s">
        <v>192</v>
      </c>
      <c r="BA50" s="102">
        <v>152000</v>
      </c>
      <c r="BB50" s="103">
        <v>46000</v>
      </c>
      <c r="BC50" s="103">
        <v>83000</v>
      </c>
      <c r="BD50" s="102">
        <v>695600</v>
      </c>
      <c r="BE50" s="104">
        <v>0.06</v>
      </c>
      <c r="BF50" s="105">
        <v>0.83</v>
      </c>
      <c r="BG50" s="102">
        <v>9750</v>
      </c>
      <c r="BH50" s="102">
        <v>695600</v>
      </c>
      <c r="BI50" s="106">
        <v>0.06</v>
      </c>
      <c r="BJ50" s="96">
        <v>22</v>
      </c>
      <c r="BK50" s="99">
        <f t="shared" si="3"/>
        <v>0.68600000000000005</v>
      </c>
      <c r="BL50" s="99">
        <f t="shared" si="4"/>
        <v>0.71899999999999997</v>
      </c>
      <c r="BN50" s="107" t="s">
        <v>1228</v>
      </c>
      <c r="BO50" s="108" t="str">
        <f t="shared" si="0"/>
        <v>CO</v>
      </c>
      <c r="BP50" s="108">
        <v>123.98729574169863</v>
      </c>
      <c r="BQ50" s="108">
        <v>103.27826256684519</v>
      </c>
      <c r="BR50" s="108">
        <v>169.00305089045617</v>
      </c>
      <c r="BS50" s="108">
        <v>88.989018498001855</v>
      </c>
      <c r="BT50" s="108">
        <v>110.9379018901202</v>
      </c>
      <c r="BU50" s="108">
        <v>111.95604373382298</v>
      </c>
      <c r="BV50" s="108">
        <v>108.74319097436627</v>
      </c>
      <c r="CN50" s="97">
        <v>764</v>
      </c>
      <c r="CO50" s="96" t="s">
        <v>656</v>
      </c>
      <c r="CP50" s="169" t="s">
        <v>1462</v>
      </c>
      <c r="CQ50" s="169" t="s">
        <v>177</v>
      </c>
      <c r="CR50" s="98">
        <v>43300</v>
      </c>
      <c r="CS50" s="98">
        <v>63900</v>
      </c>
      <c r="CT50" s="170">
        <v>0.51</v>
      </c>
    </row>
    <row r="51" spans="1:98" ht="1.5" customHeight="1" x14ac:dyDescent="0.25">
      <c r="A51" s="183" t="str">
        <f>IF(H10=1,"",INDEX(BL4:BL1490,H10))</f>
        <v/>
      </c>
      <c r="B51" s="116" t="s">
        <v>1969</v>
      </c>
      <c r="C51" s="116"/>
      <c r="D51" s="116">
        <v>-1</v>
      </c>
      <c r="E51" s="116"/>
      <c r="F51" s="116" t="s">
        <v>1912</v>
      </c>
      <c r="G51" s="116"/>
      <c r="AF51" s="164"/>
      <c r="AG51" s="164"/>
      <c r="AH51" s="164"/>
      <c r="AI51" s="164"/>
      <c r="AJ51" s="164"/>
      <c r="AK51" s="164"/>
      <c r="AL51" s="164"/>
      <c r="AM51" s="164"/>
      <c r="AN51" s="164"/>
      <c r="AO51" s="96">
        <f t="shared" si="5"/>
        <v>38000</v>
      </c>
      <c r="AP51" s="97">
        <v>95</v>
      </c>
      <c r="AQ51" s="96" t="s">
        <v>101</v>
      </c>
      <c r="AR51" s="98">
        <v>38000</v>
      </c>
      <c r="AS51" s="98">
        <v>58500</v>
      </c>
      <c r="AT51" s="99">
        <f t="shared" si="6"/>
        <v>0.53947368421052633</v>
      </c>
      <c r="AU51" s="99">
        <f t="shared" si="7"/>
        <v>0.36399999999999999</v>
      </c>
      <c r="AV51" s="100">
        <v>43</v>
      </c>
      <c r="AW51" s="96" t="s">
        <v>2224</v>
      </c>
      <c r="AX51" s="96" t="s">
        <v>200</v>
      </c>
      <c r="AY51" s="101" t="s">
        <v>152</v>
      </c>
      <c r="AZ51" s="101" t="s">
        <v>177</v>
      </c>
      <c r="BA51" s="102">
        <v>189500</v>
      </c>
      <c r="BB51" s="103">
        <v>57000</v>
      </c>
      <c r="BC51" s="103">
        <v>103000</v>
      </c>
      <c r="BD51" s="102">
        <v>1122000</v>
      </c>
      <c r="BE51" s="104">
        <v>6.8000000000000005E-2</v>
      </c>
      <c r="BF51" s="105">
        <v>0.94</v>
      </c>
      <c r="BG51" s="102">
        <v>10000</v>
      </c>
      <c r="BH51" s="102">
        <v>1166000</v>
      </c>
      <c r="BI51" s="106">
        <v>7.8E-2</v>
      </c>
      <c r="BJ51" s="96">
        <v>249</v>
      </c>
      <c r="BK51" s="99">
        <f t="shared" si="3"/>
        <v>0.86799999999999999</v>
      </c>
      <c r="BL51" s="99">
        <f t="shared" si="4"/>
        <v>0.97299999999999998</v>
      </c>
      <c r="BN51" s="107" t="s">
        <v>1229</v>
      </c>
      <c r="BO51" s="108" t="str">
        <f t="shared" si="0"/>
        <v>CO</v>
      </c>
      <c r="BP51" s="108">
        <v>98.254291974853828</v>
      </c>
      <c r="BQ51" s="108">
        <v>101.89382395812814</v>
      </c>
      <c r="BR51" s="108">
        <v>105.44570471446401</v>
      </c>
      <c r="BS51" s="108">
        <v>86.405091995034994</v>
      </c>
      <c r="BT51" s="108">
        <v>99.114205013529698</v>
      </c>
      <c r="BU51" s="108">
        <v>103.78966816254827</v>
      </c>
      <c r="BV51" s="108">
        <v>93.128064803989631</v>
      </c>
      <c r="CN51" s="97" t="s">
        <v>1741</v>
      </c>
      <c r="CO51" s="96" t="s">
        <v>922</v>
      </c>
      <c r="CP51" s="169" t="s">
        <v>1462</v>
      </c>
      <c r="CQ51" s="169" t="s">
        <v>177</v>
      </c>
      <c r="CR51" s="98">
        <v>41100</v>
      </c>
      <c r="CS51" s="98">
        <v>64700</v>
      </c>
      <c r="CT51" s="170">
        <v>0.56000000000000005</v>
      </c>
    </row>
    <row r="52" spans="1:98" ht="1.5" customHeight="1" x14ac:dyDescent="0.25">
      <c r="A52" s="185"/>
      <c r="B52" s="185" t="s">
        <v>1874</v>
      </c>
      <c r="C52" s="185" t="s">
        <v>1879</v>
      </c>
      <c r="D52" s="185" t="s">
        <v>1880</v>
      </c>
      <c r="E52" s="185" t="s">
        <v>1881</v>
      </c>
      <c r="F52" s="185" t="s">
        <v>1882</v>
      </c>
      <c r="G52" s="185" t="s">
        <v>1883</v>
      </c>
      <c r="H52" s="110" t="s">
        <v>1884</v>
      </c>
      <c r="I52" s="110" t="s">
        <v>1885</v>
      </c>
      <c r="J52" s="110" t="s">
        <v>1886</v>
      </c>
      <c r="K52" s="110" t="s">
        <v>1887</v>
      </c>
      <c r="L52" s="110" t="s">
        <v>1888</v>
      </c>
      <c r="M52" s="110" t="s">
        <v>1889</v>
      </c>
      <c r="N52" s="110" t="s">
        <v>1890</v>
      </c>
      <c r="O52" s="110" t="s">
        <v>1892</v>
      </c>
      <c r="P52" s="110" t="s">
        <v>1893</v>
      </c>
      <c r="Q52" s="110" t="s">
        <v>1894</v>
      </c>
      <c r="R52" s="110" t="s">
        <v>1895</v>
      </c>
      <c r="S52" s="110" t="s">
        <v>1896</v>
      </c>
      <c r="T52" s="110" t="s">
        <v>1897</v>
      </c>
      <c r="U52" s="110" t="s">
        <v>1898</v>
      </c>
      <c r="V52" s="110" t="s">
        <v>1899</v>
      </c>
      <c r="W52" s="110" t="s">
        <v>1900</v>
      </c>
      <c r="X52" s="110" t="s">
        <v>1901</v>
      </c>
      <c r="Y52" s="110" t="s">
        <v>1902</v>
      </c>
      <c r="Z52" s="110" t="s">
        <v>1903</v>
      </c>
      <c r="AA52" s="110" t="s">
        <v>1904</v>
      </c>
      <c r="AB52" s="110" t="s">
        <v>1905</v>
      </c>
      <c r="AC52" s="110" t="s">
        <v>1906</v>
      </c>
      <c r="AD52" s="110" t="s">
        <v>1907</v>
      </c>
      <c r="AE52" s="110" t="s">
        <v>1908</v>
      </c>
      <c r="AF52" s="147"/>
      <c r="AG52" s="164"/>
      <c r="AH52" s="164"/>
      <c r="AI52" s="164"/>
      <c r="AJ52" s="164"/>
      <c r="AK52" s="164"/>
      <c r="AL52" s="164"/>
      <c r="AM52" s="164"/>
      <c r="AN52" s="164"/>
      <c r="AO52" s="96">
        <f t="shared" si="5"/>
        <v>37500</v>
      </c>
      <c r="AP52" s="97" t="s">
        <v>41</v>
      </c>
      <c r="AQ52" s="96" t="s">
        <v>42</v>
      </c>
      <c r="AR52" s="98">
        <v>37500</v>
      </c>
      <c r="AS52" s="98">
        <v>77000</v>
      </c>
      <c r="AT52" s="99">
        <f t="shared" si="6"/>
        <v>1.0533333333333332</v>
      </c>
      <c r="AU52" s="99">
        <f t="shared" si="7"/>
        <v>0.34100000000000003</v>
      </c>
      <c r="AV52" s="100">
        <v>637</v>
      </c>
      <c r="AW52" s="96" t="s">
        <v>2502</v>
      </c>
      <c r="AX52" s="96" t="s">
        <v>609</v>
      </c>
      <c r="AY52" s="101" t="s">
        <v>159</v>
      </c>
      <c r="AZ52" s="101" t="s">
        <v>192</v>
      </c>
      <c r="BA52" s="102">
        <v>89000</v>
      </c>
      <c r="BB52" s="103">
        <v>40500</v>
      </c>
      <c r="BC52" s="103">
        <v>72000</v>
      </c>
      <c r="BD52" s="102">
        <v>509700</v>
      </c>
      <c r="BE52" s="104">
        <v>6.7000000000000004E-2</v>
      </c>
      <c r="BF52" s="105">
        <v>0.69</v>
      </c>
      <c r="BG52" s="102">
        <v>10000</v>
      </c>
      <c r="BH52" s="102">
        <v>553900</v>
      </c>
      <c r="BI52" s="106">
        <v>9.1999999999999998E-2</v>
      </c>
      <c r="BJ52" s="96">
        <v>522</v>
      </c>
      <c r="BK52" s="99">
        <f t="shared" si="3"/>
        <v>0.20499999999999999</v>
      </c>
      <c r="BL52" s="99">
        <f t="shared" si="4"/>
        <v>0.28000000000000003</v>
      </c>
      <c r="BN52" s="107" t="s">
        <v>1234</v>
      </c>
      <c r="BO52" s="108" t="str">
        <f t="shared" si="0"/>
        <v>CO</v>
      </c>
      <c r="BP52" s="108">
        <v>110.02149035371312</v>
      </c>
      <c r="BQ52" s="108">
        <v>110.55495749028132</v>
      </c>
      <c r="BR52" s="108">
        <v>134.50110338129309</v>
      </c>
      <c r="BS52" s="108">
        <v>85.651749171556318</v>
      </c>
      <c r="BT52" s="108">
        <v>99.020288884185064</v>
      </c>
      <c r="BU52" s="108">
        <v>97.31430175933869</v>
      </c>
      <c r="BV52" s="108">
        <v>100.58818586021887</v>
      </c>
      <c r="CN52" s="97" t="s">
        <v>1729</v>
      </c>
      <c r="CO52" s="96" t="s">
        <v>776</v>
      </c>
      <c r="CP52" s="169" t="s">
        <v>1462</v>
      </c>
      <c r="CQ52" s="169" t="s">
        <v>1461</v>
      </c>
      <c r="CR52" s="98">
        <v>38700</v>
      </c>
      <c r="CS52" s="98">
        <v>65400</v>
      </c>
      <c r="CT52" s="170">
        <v>0.51</v>
      </c>
    </row>
    <row r="53" spans="1:98" ht="1.5" customHeight="1" x14ac:dyDescent="0.25">
      <c r="A53" s="185" t="s">
        <v>1877</v>
      </c>
      <c r="B53" s="186" t="e">
        <f>$G$10/4</f>
        <v>#VALUE!</v>
      </c>
      <c r="C53" s="186" t="e">
        <f>$G$10/4</f>
        <v>#VALUE!</v>
      </c>
      <c r="D53" s="186" t="e">
        <f>$G$10/4</f>
        <v>#VALUE!</v>
      </c>
      <c r="E53" s="186" t="e">
        <f>$G$10/4</f>
        <v>#VALUE!</v>
      </c>
      <c r="F53" s="185"/>
      <c r="G53" s="185"/>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48"/>
      <c r="AG53" s="115"/>
      <c r="AH53" s="115"/>
      <c r="AI53" s="115"/>
      <c r="AJ53" s="115"/>
      <c r="AK53" s="115"/>
      <c r="AL53" s="115"/>
      <c r="AM53" s="115"/>
      <c r="AN53" s="115"/>
      <c r="AO53" s="96">
        <f t="shared" si="5"/>
        <v>48000</v>
      </c>
      <c r="AP53" s="97">
        <v>30</v>
      </c>
      <c r="AQ53" s="96" t="s">
        <v>29</v>
      </c>
      <c r="AR53" s="98">
        <v>48000</v>
      </c>
      <c r="AS53" s="98">
        <v>85500</v>
      </c>
      <c r="AT53" s="99">
        <f t="shared" si="6"/>
        <v>0.78125</v>
      </c>
      <c r="AU53" s="99">
        <f t="shared" si="7"/>
        <v>0.74399999999999999</v>
      </c>
      <c r="AV53" s="100">
        <v>739</v>
      </c>
      <c r="AW53" s="96" t="s">
        <v>2503</v>
      </c>
      <c r="AX53" s="96" t="s">
        <v>609</v>
      </c>
      <c r="AY53" s="101" t="s">
        <v>163</v>
      </c>
      <c r="AZ53" s="101" t="s">
        <v>192</v>
      </c>
      <c r="BA53" s="102">
        <v>141000</v>
      </c>
      <c r="BB53" s="103">
        <v>40500</v>
      </c>
      <c r="BC53" s="103">
        <v>72000</v>
      </c>
      <c r="BD53" s="102">
        <v>457800</v>
      </c>
      <c r="BE53" s="104">
        <v>5.0999999999999997E-2</v>
      </c>
      <c r="BF53" s="105">
        <v>0.69</v>
      </c>
      <c r="BG53" s="102">
        <v>10000</v>
      </c>
      <c r="BH53" s="102">
        <v>457800</v>
      </c>
      <c r="BI53" s="106">
        <v>5.0999999999999997E-2</v>
      </c>
      <c r="BJ53" s="96">
        <v>522</v>
      </c>
      <c r="BK53" s="99">
        <f t="shared" si="3"/>
        <v>0.59599999999999997</v>
      </c>
      <c r="BL53" s="99">
        <f t="shared" si="4"/>
        <v>0.28000000000000003</v>
      </c>
      <c r="BN53" s="107" t="s">
        <v>1293</v>
      </c>
      <c r="BO53" s="108" t="str">
        <f t="shared" si="0"/>
        <v>CO</v>
      </c>
      <c r="BP53" s="108">
        <v>90.987610408082361</v>
      </c>
      <c r="BQ53" s="108">
        <v>102.72998829204134</v>
      </c>
      <c r="BR53" s="108">
        <v>79.324708268808848</v>
      </c>
      <c r="BS53" s="108">
        <v>89.592379496877015</v>
      </c>
      <c r="BT53" s="108">
        <v>91.405935412229951</v>
      </c>
      <c r="BU53" s="108">
        <v>100.30006610492008</v>
      </c>
      <c r="BV53" s="108">
        <v>95.693892007449378</v>
      </c>
      <c r="CN53" s="97" t="s">
        <v>1538</v>
      </c>
      <c r="CO53" s="96" t="s">
        <v>443</v>
      </c>
      <c r="CP53" s="169" t="s">
        <v>1451</v>
      </c>
      <c r="CQ53" s="169" t="s">
        <v>171</v>
      </c>
      <c r="CR53" s="98">
        <v>43500</v>
      </c>
      <c r="CS53" s="98">
        <v>83600</v>
      </c>
      <c r="CT53" s="170">
        <v>0.57999999999999996</v>
      </c>
    </row>
    <row r="54" spans="1:98" ht="1.5" customHeight="1" x14ac:dyDescent="0.25">
      <c r="A54" s="185" t="s">
        <v>1878</v>
      </c>
      <c r="B54" s="186">
        <f>$D$3</f>
        <v>30000</v>
      </c>
      <c r="C54" s="186">
        <f>$D$3</f>
        <v>30000</v>
      </c>
      <c r="D54" s="186">
        <f>$D$3</f>
        <v>30000</v>
      </c>
      <c r="E54" s="186">
        <f>$D$3</f>
        <v>30000</v>
      </c>
      <c r="F54" s="185"/>
      <c r="G54" s="18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O54" s="96">
        <f t="shared" si="5"/>
        <v>32000</v>
      </c>
      <c r="AP54" s="97">
        <v>115</v>
      </c>
      <c r="AQ54" s="96" t="s">
        <v>123</v>
      </c>
      <c r="AR54" s="98">
        <v>32000</v>
      </c>
      <c r="AS54" s="98">
        <v>54000</v>
      </c>
      <c r="AT54" s="99">
        <f t="shared" si="6"/>
        <v>0.6875</v>
      </c>
      <c r="AU54" s="99">
        <f t="shared" si="7"/>
        <v>3.1E-2</v>
      </c>
      <c r="AV54" s="100">
        <v>281</v>
      </c>
      <c r="AW54" s="96" t="s">
        <v>2792</v>
      </c>
      <c r="AX54" s="96" t="s">
        <v>377</v>
      </c>
      <c r="AY54" s="101" t="s">
        <v>159</v>
      </c>
      <c r="AZ54" s="101" t="s">
        <v>192</v>
      </c>
      <c r="BA54" s="102">
        <v>92000</v>
      </c>
      <c r="BB54" s="103">
        <v>48500</v>
      </c>
      <c r="BC54" s="103">
        <v>87000</v>
      </c>
      <c r="BD54" s="102">
        <v>708300</v>
      </c>
      <c r="BE54" s="104">
        <v>7.5999999999999998E-2</v>
      </c>
      <c r="BF54" s="105">
        <v>0.74</v>
      </c>
      <c r="BG54" s="102">
        <v>9250</v>
      </c>
      <c r="BH54" s="102">
        <v>749300</v>
      </c>
      <c r="BI54" s="106">
        <v>9.8000000000000004E-2</v>
      </c>
      <c r="BJ54" s="96">
        <v>758</v>
      </c>
      <c r="BK54" s="99">
        <f t="shared" si="3"/>
        <v>0.23300000000000001</v>
      </c>
      <c r="BL54" s="99">
        <f t="shared" si="4"/>
        <v>0.81200000000000006</v>
      </c>
      <c r="BN54" s="107" t="s">
        <v>1358</v>
      </c>
      <c r="BO54" s="108" t="str">
        <f t="shared" si="0"/>
        <v>CO</v>
      </c>
      <c r="BP54" s="108">
        <v>85.571383751645016</v>
      </c>
      <c r="BQ54" s="108">
        <v>100.54992784513624</v>
      </c>
      <c r="BR54" s="108">
        <v>71.501095249424822</v>
      </c>
      <c r="BS54" s="108">
        <v>80.116010760462046</v>
      </c>
      <c r="BT54" s="108">
        <v>93.762452277899925</v>
      </c>
      <c r="BU54" s="108">
        <v>94.127443490146675</v>
      </c>
      <c r="BV54" s="108">
        <v>90.140117251577706</v>
      </c>
      <c r="CN54" s="97" t="s">
        <v>1692</v>
      </c>
      <c r="CO54" s="96" t="s">
        <v>436</v>
      </c>
      <c r="CP54" s="169" t="s">
        <v>1448</v>
      </c>
      <c r="CQ54" s="169" t="s">
        <v>166</v>
      </c>
      <c r="CR54" s="98">
        <v>41300</v>
      </c>
      <c r="CS54" s="98">
        <v>68300</v>
      </c>
      <c r="CT54" s="170">
        <v>0.69</v>
      </c>
    </row>
    <row r="55" spans="1:98" ht="1.5" customHeight="1" x14ac:dyDescent="0.25">
      <c r="A55" s="187" t="s">
        <v>1891</v>
      </c>
      <c r="B55" s="185"/>
      <c r="C55" s="185"/>
      <c r="D55" s="185"/>
      <c r="E55" s="185"/>
      <c r="F55" s="186" t="e">
        <f>D15-$D$3</f>
        <v>#VALUE!</v>
      </c>
      <c r="G55" s="188" t="e">
        <f t="shared" ref="G55:AE55" si="8">F55+($E$15-$D$15)/10</f>
        <v>#VALUE!</v>
      </c>
      <c r="H55" s="149" t="e">
        <f t="shared" si="8"/>
        <v>#VALUE!</v>
      </c>
      <c r="I55" s="149" t="e">
        <f t="shared" si="8"/>
        <v>#VALUE!</v>
      </c>
      <c r="J55" s="149" t="e">
        <f t="shared" si="8"/>
        <v>#VALUE!</v>
      </c>
      <c r="K55" s="149" t="e">
        <f t="shared" si="8"/>
        <v>#VALUE!</v>
      </c>
      <c r="L55" s="149" t="e">
        <f t="shared" si="8"/>
        <v>#VALUE!</v>
      </c>
      <c r="M55" s="149" t="e">
        <f t="shared" si="8"/>
        <v>#VALUE!</v>
      </c>
      <c r="N55" s="149" t="e">
        <f t="shared" si="8"/>
        <v>#VALUE!</v>
      </c>
      <c r="O55" s="149" t="e">
        <f t="shared" si="8"/>
        <v>#VALUE!</v>
      </c>
      <c r="P55" s="149" t="e">
        <f t="shared" si="8"/>
        <v>#VALUE!</v>
      </c>
      <c r="Q55" s="149" t="e">
        <f t="shared" si="8"/>
        <v>#VALUE!</v>
      </c>
      <c r="R55" s="149" t="e">
        <f t="shared" si="8"/>
        <v>#VALUE!</v>
      </c>
      <c r="S55" s="149" t="e">
        <f t="shared" si="8"/>
        <v>#VALUE!</v>
      </c>
      <c r="T55" s="149" t="e">
        <f t="shared" si="8"/>
        <v>#VALUE!</v>
      </c>
      <c r="U55" s="149" t="e">
        <f t="shared" si="8"/>
        <v>#VALUE!</v>
      </c>
      <c r="V55" s="149" t="e">
        <f t="shared" si="8"/>
        <v>#VALUE!</v>
      </c>
      <c r="W55" s="149" t="e">
        <f t="shared" si="8"/>
        <v>#VALUE!</v>
      </c>
      <c r="X55" s="149" t="e">
        <f t="shared" si="8"/>
        <v>#VALUE!</v>
      </c>
      <c r="Y55" s="149" t="e">
        <f t="shared" si="8"/>
        <v>#VALUE!</v>
      </c>
      <c r="Z55" s="149" t="e">
        <f t="shared" si="8"/>
        <v>#VALUE!</v>
      </c>
      <c r="AA55" s="149" t="e">
        <f t="shared" si="8"/>
        <v>#VALUE!</v>
      </c>
      <c r="AB55" s="149" t="e">
        <f t="shared" si="8"/>
        <v>#VALUE!</v>
      </c>
      <c r="AC55" s="149" t="e">
        <f t="shared" si="8"/>
        <v>#VALUE!</v>
      </c>
      <c r="AD55" s="149" t="e">
        <f t="shared" si="8"/>
        <v>#VALUE!</v>
      </c>
      <c r="AE55" s="149" t="e">
        <f t="shared" si="8"/>
        <v>#VALUE!</v>
      </c>
      <c r="AF55" s="110"/>
      <c r="AO55" s="96">
        <f t="shared" si="5"/>
        <v>44000</v>
      </c>
      <c r="AP55" s="97">
        <v>37</v>
      </c>
      <c r="AQ55" s="96" t="s">
        <v>36</v>
      </c>
      <c r="AR55" s="98">
        <v>44000</v>
      </c>
      <c r="AS55" s="98">
        <v>81500</v>
      </c>
      <c r="AT55" s="99">
        <f t="shared" si="6"/>
        <v>0.85227272727272729</v>
      </c>
      <c r="AU55" s="99">
        <f t="shared" si="7"/>
        <v>0.69699999999999995</v>
      </c>
      <c r="AV55" s="100">
        <v>377</v>
      </c>
      <c r="AW55" s="96" t="s">
        <v>2793</v>
      </c>
      <c r="AX55" s="96" t="s">
        <v>377</v>
      </c>
      <c r="AY55" s="101" t="s">
        <v>163</v>
      </c>
      <c r="AZ55" s="101" t="s">
        <v>192</v>
      </c>
      <c r="BA55" s="102">
        <v>158500</v>
      </c>
      <c r="BB55" s="103">
        <v>48500</v>
      </c>
      <c r="BC55" s="103">
        <v>87000</v>
      </c>
      <c r="BD55" s="102">
        <v>641900</v>
      </c>
      <c r="BE55" s="104">
        <v>5.7000000000000002E-2</v>
      </c>
      <c r="BF55" s="105">
        <v>0.74</v>
      </c>
      <c r="BG55" s="102">
        <v>9250</v>
      </c>
      <c r="BH55" s="102">
        <v>641900</v>
      </c>
      <c r="BI55" s="106">
        <v>5.7000000000000002E-2</v>
      </c>
      <c r="BJ55" s="96">
        <v>758</v>
      </c>
      <c r="BK55" s="99">
        <f t="shared" si="3"/>
        <v>0.72799999999999998</v>
      </c>
      <c r="BL55" s="99">
        <f t="shared" si="4"/>
        <v>0.81200000000000006</v>
      </c>
      <c r="BN55" s="107" t="s">
        <v>1240</v>
      </c>
      <c r="BO55" s="108" t="str">
        <f t="shared" si="0"/>
        <v>CT</v>
      </c>
      <c r="BP55" s="108">
        <v>121.83553227333701</v>
      </c>
      <c r="BQ55" s="108">
        <v>120.71991684800194</v>
      </c>
      <c r="BR55" s="108">
        <v>137.82851729806552</v>
      </c>
      <c r="BS55" s="108">
        <v>120.71517699719311</v>
      </c>
      <c r="BT55" s="108">
        <v>108.97060869261051</v>
      </c>
      <c r="BU55" s="108">
        <v>112.96261989494236</v>
      </c>
      <c r="BV55" s="108">
        <v>113.45633464199214</v>
      </c>
      <c r="CN55" s="97" t="s">
        <v>1492</v>
      </c>
      <c r="CO55" s="96" t="s">
        <v>403</v>
      </c>
      <c r="CP55" s="169" t="s">
        <v>1451</v>
      </c>
      <c r="CQ55" s="169" t="s">
        <v>171</v>
      </c>
      <c r="CR55" s="98">
        <v>44700</v>
      </c>
      <c r="CS55" s="98">
        <v>91500</v>
      </c>
      <c r="CT55" s="170">
        <v>0.59</v>
      </c>
    </row>
    <row r="56" spans="1:98" ht="1.5" customHeight="1" x14ac:dyDescent="0.25">
      <c r="A56" s="185" t="s">
        <v>1875</v>
      </c>
      <c r="B56" s="186" t="e">
        <f t="shared" ref="B56:AE56" si="9">B55-SUM(B53:B54)</f>
        <v>#VALUE!</v>
      </c>
      <c r="C56" s="186" t="e">
        <f t="shared" si="9"/>
        <v>#VALUE!</v>
      </c>
      <c r="D56" s="186" t="e">
        <f t="shared" si="9"/>
        <v>#VALUE!</v>
      </c>
      <c r="E56" s="186" t="e">
        <f t="shared" si="9"/>
        <v>#VALUE!</v>
      </c>
      <c r="F56" s="186" t="e">
        <f t="shared" si="9"/>
        <v>#VALUE!</v>
      </c>
      <c r="G56" s="186" t="e">
        <f t="shared" si="9"/>
        <v>#VALUE!</v>
      </c>
      <c r="H56" s="148" t="e">
        <f t="shared" si="9"/>
        <v>#VALUE!</v>
      </c>
      <c r="I56" s="148" t="e">
        <f t="shared" si="9"/>
        <v>#VALUE!</v>
      </c>
      <c r="J56" s="148" t="e">
        <f t="shared" si="9"/>
        <v>#VALUE!</v>
      </c>
      <c r="K56" s="148" t="e">
        <f t="shared" si="9"/>
        <v>#VALUE!</v>
      </c>
      <c r="L56" s="148" t="e">
        <f t="shared" si="9"/>
        <v>#VALUE!</v>
      </c>
      <c r="M56" s="148" t="e">
        <f t="shared" si="9"/>
        <v>#VALUE!</v>
      </c>
      <c r="N56" s="148" t="e">
        <f t="shared" si="9"/>
        <v>#VALUE!</v>
      </c>
      <c r="O56" s="148" t="e">
        <f t="shared" si="9"/>
        <v>#VALUE!</v>
      </c>
      <c r="P56" s="148" t="e">
        <f t="shared" si="9"/>
        <v>#VALUE!</v>
      </c>
      <c r="Q56" s="148" t="e">
        <f t="shared" si="9"/>
        <v>#VALUE!</v>
      </c>
      <c r="R56" s="148" t="e">
        <f t="shared" si="9"/>
        <v>#VALUE!</v>
      </c>
      <c r="S56" s="148" t="e">
        <f t="shared" si="9"/>
        <v>#VALUE!</v>
      </c>
      <c r="T56" s="148" t="e">
        <f t="shared" si="9"/>
        <v>#VALUE!</v>
      </c>
      <c r="U56" s="148" t="e">
        <f t="shared" si="9"/>
        <v>#VALUE!</v>
      </c>
      <c r="V56" s="148" t="e">
        <f t="shared" si="9"/>
        <v>#VALUE!</v>
      </c>
      <c r="W56" s="148" t="e">
        <f t="shared" si="9"/>
        <v>#VALUE!</v>
      </c>
      <c r="X56" s="148" t="e">
        <f t="shared" si="9"/>
        <v>#VALUE!</v>
      </c>
      <c r="Y56" s="148" t="e">
        <f t="shared" si="9"/>
        <v>#VALUE!</v>
      </c>
      <c r="Z56" s="148" t="e">
        <f t="shared" si="9"/>
        <v>#VALUE!</v>
      </c>
      <c r="AA56" s="148" t="e">
        <f t="shared" si="9"/>
        <v>#VALUE!</v>
      </c>
      <c r="AB56" s="148" t="e">
        <f t="shared" si="9"/>
        <v>#VALUE!</v>
      </c>
      <c r="AC56" s="148" t="e">
        <f t="shared" si="9"/>
        <v>#VALUE!</v>
      </c>
      <c r="AD56" s="148" t="e">
        <f t="shared" si="9"/>
        <v>#VALUE!</v>
      </c>
      <c r="AE56" s="148" t="e">
        <f t="shared" si="9"/>
        <v>#VALUE!</v>
      </c>
      <c r="AF56" s="110"/>
      <c r="AO56" s="96">
        <f t="shared" si="5"/>
        <v>42000</v>
      </c>
      <c r="AP56" s="97" t="s">
        <v>75</v>
      </c>
      <c r="AQ56" s="96" t="s">
        <v>77</v>
      </c>
      <c r="AR56" s="98">
        <v>42000</v>
      </c>
      <c r="AS56" s="98">
        <v>65500</v>
      </c>
      <c r="AT56" s="99">
        <f t="shared" si="6"/>
        <v>0.55952380952380953</v>
      </c>
      <c r="AU56" s="99">
        <f t="shared" si="7"/>
        <v>0.65100000000000002</v>
      </c>
      <c r="AV56" s="100">
        <v>411</v>
      </c>
      <c r="AW56" s="96" t="s">
        <v>2950</v>
      </c>
      <c r="AX56" s="96" t="s">
        <v>463</v>
      </c>
      <c r="AY56" s="101" t="s">
        <v>212</v>
      </c>
      <c r="AZ56" s="101" t="s">
        <v>213</v>
      </c>
      <c r="BA56" s="102">
        <v>162000</v>
      </c>
      <c r="BB56" s="103">
        <v>44000</v>
      </c>
      <c r="BC56" s="103">
        <v>65500</v>
      </c>
      <c r="BD56" s="102">
        <v>620600</v>
      </c>
      <c r="BE56" s="104">
        <v>5.5E-2</v>
      </c>
      <c r="BF56" s="105">
        <v>0.85</v>
      </c>
      <c r="BG56" s="102">
        <v>5750</v>
      </c>
      <c r="BH56" s="102">
        <v>651000</v>
      </c>
      <c r="BI56" s="106">
        <v>6.3E-2</v>
      </c>
      <c r="BJ56" s="96">
        <v>868</v>
      </c>
      <c r="BK56" s="99">
        <f t="shared" si="3"/>
        <v>0.753</v>
      </c>
      <c r="BL56" s="99">
        <f t="shared" si="4"/>
        <v>0.57999999999999996</v>
      </c>
      <c r="BN56" s="107" t="s">
        <v>1327</v>
      </c>
      <c r="BO56" s="108" t="str">
        <f t="shared" si="0"/>
        <v>CT</v>
      </c>
      <c r="BP56" s="108">
        <v>122.09233601161775</v>
      </c>
      <c r="BQ56" s="108">
        <v>117.8624082826595</v>
      </c>
      <c r="BR56" s="108">
        <v>134.94298240841735</v>
      </c>
      <c r="BS56" s="108">
        <v>123.54379350325837</v>
      </c>
      <c r="BT56" s="108">
        <v>106.31792551510102</v>
      </c>
      <c r="BU56" s="108">
        <v>112.70016703534563</v>
      </c>
      <c r="BV56" s="108">
        <v>117.88190365700673</v>
      </c>
      <c r="CN56" s="97" t="s">
        <v>1517</v>
      </c>
      <c r="CO56" s="96" t="s">
        <v>550</v>
      </c>
      <c r="CP56" s="169" t="s">
        <v>1467</v>
      </c>
      <c r="CQ56" s="169" t="s">
        <v>1454</v>
      </c>
      <c r="CR56" s="98">
        <v>46800</v>
      </c>
      <c r="CS56" s="98">
        <v>86500</v>
      </c>
      <c r="CT56" s="170">
        <v>0.52</v>
      </c>
    </row>
    <row r="57" spans="1:98" ht="1.5" customHeight="1" x14ac:dyDescent="0.25">
      <c r="A57" s="185" t="s">
        <v>1876</v>
      </c>
      <c r="B57" s="186" t="e">
        <f>B56</f>
        <v>#VALUE!</v>
      </c>
      <c r="C57" s="186" t="e">
        <f>B57+C56</f>
        <v>#VALUE!</v>
      </c>
      <c r="D57" s="186" t="e">
        <f t="shared" ref="D57:AE57" si="10">C57+D56</f>
        <v>#VALUE!</v>
      </c>
      <c r="E57" s="186" t="e">
        <f t="shared" si="10"/>
        <v>#VALUE!</v>
      </c>
      <c r="F57" s="186" t="e">
        <f t="shared" si="10"/>
        <v>#VALUE!</v>
      </c>
      <c r="G57" s="186" t="e">
        <f t="shared" si="10"/>
        <v>#VALUE!</v>
      </c>
      <c r="H57" s="148" t="e">
        <f>G57+H56</f>
        <v>#VALUE!</v>
      </c>
      <c r="I57" s="148" t="e">
        <f t="shared" si="10"/>
        <v>#VALUE!</v>
      </c>
      <c r="J57" s="148" t="e">
        <f t="shared" si="10"/>
        <v>#VALUE!</v>
      </c>
      <c r="K57" s="148" t="e">
        <f t="shared" si="10"/>
        <v>#VALUE!</v>
      </c>
      <c r="L57" s="148" t="e">
        <f t="shared" si="10"/>
        <v>#VALUE!</v>
      </c>
      <c r="M57" s="148" t="e">
        <f t="shared" si="10"/>
        <v>#VALUE!</v>
      </c>
      <c r="N57" s="148" t="e">
        <f t="shared" si="10"/>
        <v>#VALUE!</v>
      </c>
      <c r="O57" s="148" t="e">
        <f t="shared" si="10"/>
        <v>#VALUE!</v>
      </c>
      <c r="P57" s="148" t="e">
        <f t="shared" si="10"/>
        <v>#VALUE!</v>
      </c>
      <c r="Q57" s="148" t="e">
        <f t="shared" si="10"/>
        <v>#VALUE!</v>
      </c>
      <c r="R57" s="148" t="e">
        <f t="shared" si="10"/>
        <v>#VALUE!</v>
      </c>
      <c r="S57" s="148" t="e">
        <f t="shared" si="10"/>
        <v>#VALUE!</v>
      </c>
      <c r="T57" s="148" t="e">
        <f t="shared" si="10"/>
        <v>#VALUE!</v>
      </c>
      <c r="U57" s="148" t="e">
        <f t="shared" si="10"/>
        <v>#VALUE!</v>
      </c>
      <c r="V57" s="148" t="e">
        <f t="shared" si="10"/>
        <v>#VALUE!</v>
      </c>
      <c r="W57" s="148" t="e">
        <f t="shared" si="10"/>
        <v>#VALUE!</v>
      </c>
      <c r="X57" s="148" t="e">
        <f t="shared" si="10"/>
        <v>#VALUE!</v>
      </c>
      <c r="Y57" s="148" t="e">
        <f t="shared" si="10"/>
        <v>#VALUE!</v>
      </c>
      <c r="Z57" s="148" t="e">
        <f t="shared" si="10"/>
        <v>#VALUE!</v>
      </c>
      <c r="AA57" s="148" t="e">
        <f t="shared" si="10"/>
        <v>#VALUE!</v>
      </c>
      <c r="AB57" s="148" t="e">
        <f t="shared" si="10"/>
        <v>#VALUE!</v>
      </c>
      <c r="AC57" s="148" t="e">
        <f t="shared" si="10"/>
        <v>#VALUE!</v>
      </c>
      <c r="AD57" s="148" t="e">
        <f t="shared" si="10"/>
        <v>#VALUE!</v>
      </c>
      <c r="AE57" s="148" t="e">
        <f t="shared" si="10"/>
        <v>#VALUE!</v>
      </c>
      <c r="AF57" s="110"/>
      <c r="AO57" s="96">
        <f t="shared" si="5"/>
        <v>39500</v>
      </c>
      <c r="AP57" s="97">
        <v>75</v>
      </c>
      <c r="AQ57" s="96" t="s">
        <v>78</v>
      </c>
      <c r="AR57" s="98">
        <v>39500</v>
      </c>
      <c r="AS57" s="98">
        <v>65500</v>
      </c>
      <c r="AT57" s="99">
        <f t="shared" si="6"/>
        <v>0.65822784810126578</v>
      </c>
      <c r="AU57" s="99">
        <f t="shared" si="7"/>
        <v>0.45700000000000002</v>
      </c>
      <c r="AV57" s="100">
        <v>280</v>
      </c>
      <c r="AW57" s="96" t="s">
        <v>1986</v>
      </c>
      <c r="AX57" s="96" t="s">
        <v>376</v>
      </c>
      <c r="AY57" s="101" t="s">
        <v>212</v>
      </c>
      <c r="AZ57" s="101" t="s">
        <v>213</v>
      </c>
      <c r="BA57" s="102">
        <v>179000</v>
      </c>
      <c r="BB57" s="103">
        <v>46000</v>
      </c>
      <c r="BC57" s="103">
        <v>80500</v>
      </c>
      <c r="BD57" s="102">
        <v>713000</v>
      </c>
      <c r="BE57" s="104">
        <v>5.6000000000000001E-2</v>
      </c>
      <c r="BF57" s="105">
        <v>0.4</v>
      </c>
      <c r="BG57" s="102">
        <v>5750</v>
      </c>
      <c r="BH57" s="102">
        <v>742100</v>
      </c>
      <c r="BI57" s="106">
        <v>6.3E-2</v>
      </c>
      <c r="BJ57" s="96">
        <v>2</v>
      </c>
      <c r="BK57" s="99">
        <f t="shared" si="3"/>
        <v>0.83599999999999997</v>
      </c>
      <c r="BL57" s="99">
        <f t="shared" si="4"/>
        <v>0.71899999999999997</v>
      </c>
      <c r="BN57" s="107" t="s">
        <v>1399</v>
      </c>
      <c r="BO57" s="108" t="str">
        <f t="shared" si="0"/>
        <v>CT</v>
      </c>
      <c r="BP57" s="108">
        <v>146.89046664370412</v>
      </c>
      <c r="BQ57" s="108">
        <v>121.82177128755515</v>
      </c>
      <c r="BR57" s="108">
        <v>212.58511398416306</v>
      </c>
      <c r="BS57" s="108">
        <v>121.30730156739827</v>
      </c>
      <c r="BT57" s="108">
        <v>110.03544163994556</v>
      </c>
      <c r="BU57" s="108">
        <v>113.2521038298387</v>
      </c>
      <c r="BV57" s="108">
        <v>122.06179783834821</v>
      </c>
      <c r="CN57" s="97">
        <v>997</v>
      </c>
      <c r="CO57" s="96" t="s">
        <v>1083</v>
      </c>
      <c r="CP57" s="169" t="s">
        <v>1467</v>
      </c>
      <c r="CQ57" s="169" t="s">
        <v>177</v>
      </c>
      <c r="CR57" s="98">
        <v>36000</v>
      </c>
      <c r="CS57" s="98">
        <v>50600</v>
      </c>
      <c r="CT57" s="170">
        <v>0.61</v>
      </c>
    </row>
    <row r="58" spans="1:98" ht="1.5" customHeight="1" x14ac:dyDescent="0.25">
      <c r="A58" s="185"/>
      <c r="B58" s="185"/>
      <c r="C58" s="185"/>
      <c r="D58" s="185"/>
      <c r="E58" s="185"/>
      <c r="F58" s="185"/>
      <c r="G58" s="18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O58" s="96">
        <f t="shared" si="5"/>
        <v>40000</v>
      </c>
      <c r="AP58" s="97">
        <v>69</v>
      </c>
      <c r="AQ58" s="96" t="s">
        <v>71</v>
      </c>
      <c r="AR58" s="98">
        <v>40000</v>
      </c>
      <c r="AS58" s="98">
        <v>67500</v>
      </c>
      <c r="AT58" s="99">
        <f t="shared" si="6"/>
        <v>0.6875</v>
      </c>
      <c r="AU58" s="99">
        <f t="shared" si="7"/>
        <v>0.503</v>
      </c>
      <c r="AV58" s="100">
        <v>1239</v>
      </c>
      <c r="AW58" s="96" t="s">
        <v>2039</v>
      </c>
      <c r="AX58" s="96" t="s">
        <v>989</v>
      </c>
      <c r="AY58" s="101" t="s">
        <v>152</v>
      </c>
      <c r="AZ58" s="101" t="s">
        <v>166</v>
      </c>
      <c r="BA58" s="102">
        <v>178000</v>
      </c>
      <c r="BB58" s="103">
        <v>38000</v>
      </c>
      <c r="BC58" s="103">
        <v>69000</v>
      </c>
      <c r="BD58" s="102">
        <v>228800</v>
      </c>
      <c r="BE58" s="104">
        <v>2.9000000000000001E-2</v>
      </c>
      <c r="BF58" s="105">
        <v>0.95</v>
      </c>
      <c r="BG58" s="102">
        <v>13750</v>
      </c>
      <c r="BH58" s="102">
        <v>288200</v>
      </c>
      <c r="BI58" s="106">
        <v>4.2999999999999997E-2</v>
      </c>
      <c r="BJ58" s="96">
        <v>67</v>
      </c>
      <c r="BK58" s="99">
        <f t="shared" si="3"/>
        <v>0.82899999999999996</v>
      </c>
      <c r="BL58" s="99">
        <f t="shared" si="4"/>
        <v>0.11799999999999999</v>
      </c>
      <c r="BN58" s="107" t="s">
        <v>1195</v>
      </c>
      <c r="BO58" s="108" t="str">
        <f t="shared" si="0"/>
        <v>DE</v>
      </c>
      <c r="BP58" s="108">
        <v>99.71983660803437</v>
      </c>
      <c r="BQ58" s="108">
        <v>110.35972711678635</v>
      </c>
      <c r="BR58" s="108">
        <v>90.86389141199929</v>
      </c>
      <c r="BS58" s="108">
        <v>108.81110514916034</v>
      </c>
      <c r="BT58" s="108">
        <v>97.498195012440988</v>
      </c>
      <c r="BU58" s="108">
        <v>103.01020323479347</v>
      </c>
      <c r="BV58" s="108">
        <v>100.70657608334422</v>
      </c>
      <c r="CN58" s="97" t="s">
        <v>1657</v>
      </c>
      <c r="CO58" s="96" t="s">
        <v>737</v>
      </c>
      <c r="CP58" s="169" t="s">
        <v>1467</v>
      </c>
      <c r="CQ58" s="169" t="s">
        <v>177</v>
      </c>
      <c r="CR58" s="98">
        <v>40700</v>
      </c>
      <c r="CS58" s="98">
        <v>70800</v>
      </c>
      <c r="CT58" s="170">
        <v>0.54</v>
      </c>
    </row>
    <row r="59" spans="1:98" ht="1.5" customHeight="1" x14ac:dyDescent="0.25">
      <c r="A59" s="185"/>
      <c r="B59" s="185">
        <v>1</v>
      </c>
      <c r="C59" s="185">
        <v>2</v>
      </c>
      <c r="D59" s="185">
        <v>3</v>
      </c>
      <c r="E59" s="185">
        <v>4</v>
      </c>
      <c r="F59" s="185">
        <v>5</v>
      </c>
      <c r="G59" s="185">
        <v>6</v>
      </c>
      <c r="H59" s="110">
        <v>7</v>
      </c>
      <c r="I59" s="110">
        <v>8</v>
      </c>
      <c r="J59" s="110">
        <v>9</v>
      </c>
      <c r="K59" s="110">
        <v>10</v>
      </c>
      <c r="L59" s="110">
        <v>11</v>
      </c>
      <c r="M59" s="110">
        <v>12</v>
      </c>
      <c r="N59" s="110">
        <v>13</v>
      </c>
      <c r="O59" s="110">
        <v>14</v>
      </c>
      <c r="P59" s="110">
        <v>15</v>
      </c>
      <c r="Q59" s="110">
        <v>16</v>
      </c>
      <c r="R59" s="110">
        <v>17</v>
      </c>
      <c r="S59" s="110">
        <v>18</v>
      </c>
      <c r="T59" s="110"/>
      <c r="U59" s="110"/>
      <c r="V59" s="110"/>
      <c r="W59" s="110"/>
      <c r="X59" s="110"/>
      <c r="Y59" s="110"/>
      <c r="Z59" s="110"/>
      <c r="AA59" s="110"/>
      <c r="AB59" s="110"/>
      <c r="AC59" s="110"/>
      <c r="AD59" s="110"/>
      <c r="AE59" s="110"/>
      <c r="AF59" s="110"/>
      <c r="AO59" s="96">
        <f t="shared" si="5"/>
        <v>45000</v>
      </c>
      <c r="AP59" s="97">
        <v>21</v>
      </c>
      <c r="AQ59" s="96" t="s">
        <v>20</v>
      </c>
      <c r="AR59" s="98">
        <v>45000</v>
      </c>
      <c r="AS59" s="98">
        <v>89500</v>
      </c>
      <c r="AT59" s="99">
        <f t="shared" si="6"/>
        <v>0.98888888888888893</v>
      </c>
      <c r="AU59" s="99">
        <f t="shared" si="7"/>
        <v>0.72799999999999998</v>
      </c>
      <c r="AV59" s="100">
        <v>2</v>
      </c>
      <c r="AW59" s="96" t="s">
        <v>2067</v>
      </c>
      <c r="AX59" s="96" t="s">
        <v>154</v>
      </c>
      <c r="AY59" s="101" t="s">
        <v>152</v>
      </c>
      <c r="AZ59" s="101" t="s">
        <v>155</v>
      </c>
      <c r="BA59" s="102">
        <v>213000</v>
      </c>
      <c r="BB59" s="103">
        <v>68500</v>
      </c>
      <c r="BC59" s="103">
        <v>124000</v>
      </c>
      <c r="BD59" s="102">
        <v>1991000</v>
      </c>
      <c r="BE59" s="104">
        <v>8.2000000000000003E-2</v>
      </c>
      <c r="BF59" s="105">
        <v>0.57999999999999996</v>
      </c>
      <c r="BG59" s="102">
        <v>27250</v>
      </c>
      <c r="BH59" s="102">
        <v>2103000</v>
      </c>
      <c r="BI59" s="106">
        <v>0.11</v>
      </c>
      <c r="BJ59" s="96">
        <v>94</v>
      </c>
      <c r="BK59" s="99">
        <f t="shared" si="3"/>
        <v>0.92900000000000005</v>
      </c>
      <c r="BL59" s="99">
        <f t="shared" si="4"/>
        <v>0.998</v>
      </c>
      <c r="BN59" s="107" t="s">
        <v>1428</v>
      </c>
      <c r="BO59" s="108" t="str">
        <f t="shared" si="0"/>
        <v>DE</v>
      </c>
      <c r="BP59" s="108">
        <v>105.20317910944934</v>
      </c>
      <c r="BQ59" s="108">
        <v>108.14275390197663</v>
      </c>
      <c r="BR59" s="108">
        <v>101.97447459609576</v>
      </c>
      <c r="BS59" s="108">
        <v>115.37642268350774</v>
      </c>
      <c r="BT59" s="108">
        <v>98.619898415528397</v>
      </c>
      <c r="BU59" s="108">
        <v>108.69968868682211</v>
      </c>
      <c r="BV59" s="108">
        <v>105.24935257427013</v>
      </c>
      <c r="CN59" s="97" t="s">
        <v>1747</v>
      </c>
      <c r="CO59" s="96" t="s">
        <v>1748</v>
      </c>
      <c r="CP59" s="169" t="s">
        <v>1462</v>
      </c>
      <c r="CQ59" s="169" t="s">
        <v>177</v>
      </c>
      <c r="CR59" s="98">
        <v>44300</v>
      </c>
      <c r="CS59" s="98">
        <v>64200</v>
      </c>
      <c r="CT59" s="170">
        <v>0.61</v>
      </c>
    </row>
    <row r="60" spans="1:98" ht="1.5" customHeight="1" x14ac:dyDescent="0.25">
      <c r="A60" s="185" t="s">
        <v>1909</v>
      </c>
      <c r="B60" s="185" t="s">
        <v>1874</v>
      </c>
      <c r="C60" s="185" t="s">
        <v>1879</v>
      </c>
      <c r="D60" s="185" t="s">
        <v>1880</v>
      </c>
      <c r="E60" s="185" t="s">
        <v>1881</v>
      </c>
      <c r="F60" s="185" t="s">
        <v>1882</v>
      </c>
      <c r="G60" s="185" t="s">
        <v>1883</v>
      </c>
      <c r="H60" s="110" t="s">
        <v>1884</v>
      </c>
      <c r="I60" s="110" t="s">
        <v>1885</v>
      </c>
      <c r="J60" s="110" t="s">
        <v>1886</v>
      </c>
      <c r="K60" s="110" t="s">
        <v>1887</v>
      </c>
      <c r="L60" s="110" t="s">
        <v>1888</v>
      </c>
      <c r="M60" s="110" t="s">
        <v>1889</v>
      </c>
      <c r="N60" s="110" t="s">
        <v>1890</v>
      </c>
      <c r="O60" s="110" t="s">
        <v>1892</v>
      </c>
      <c r="P60" s="110" t="s">
        <v>1893</v>
      </c>
      <c r="Q60" s="110" t="s">
        <v>1894</v>
      </c>
      <c r="R60" s="110" t="s">
        <v>1895</v>
      </c>
      <c r="S60" s="110" t="s">
        <v>1896</v>
      </c>
      <c r="T60" s="110" t="s">
        <v>1897</v>
      </c>
      <c r="U60" s="110" t="s">
        <v>1898</v>
      </c>
      <c r="V60" s="110" t="s">
        <v>1899</v>
      </c>
      <c r="W60" s="110" t="s">
        <v>1900</v>
      </c>
      <c r="X60" s="110" t="s">
        <v>1901</v>
      </c>
      <c r="Y60" s="110" t="s">
        <v>1902</v>
      </c>
      <c r="Z60" s="110" t="s">
        <v>1903</v>
      </c>
      <c r="AA60" s="110" t="s">
        <v>1904</v>
      </c>
      <c r="AB60" s="110" t="s">
        <v>1905</v>
      </c>
      <c r="AC60" s="110" t="s">
        <v>1906</v>
      </c>
      <c r="AD60" s="110" t="s">
        <v>1907</v>
      </c>
      <c r="AE60" s="110" t="s">
        <v>1908</v>
      </c>
      <c r="AF60" s="110"/>
      <c r="AO60" s="96">
        <f t="shared" si="5"/>
        <v>41500</v>
      </c>
      <c r="AP60" s="97">
        <v>67</v>
      </c>
      <c r="AQ60" s="96" t="s">
        <v>69</v>
      </c>
      <c r="AR60" s="98">
        <v>41500</v>
      </c>
      <c r="AS60" s="98">
        <v>68500</v>
      </c>
      <c r="AT60" s="99">
        <f t="shared" si="6"/>
        <v>0.6506024096385542</v>
      </c>
      <c r="AU60" s="99">
        <f t="shared" si="7"/>
        <v>0.62</v>
      </c>
      <c r="AV60" s="100">
        <v>578</v>
      </c>
      <c r="AW60" s="96" t="s">
        <v>2068</v>
      </c>
      <c r="AX60" s="96" t="s">
        <v>572</v>
      </c>
      <c r="AY60" s="101" t="s">
        <v>152</v>
      </c>
      <c r="AZ60" s="101" t="s">
        <v>177</v>
      </c>
      <c r="BA60" s="102">
        <v>190000</v>
      </c>
      <c r="BB60" s="103">
        <v>40500</v>
      </c>
      <c r="BC60" s="103">
        <v>91500</v>
      </c>
      <c r="BD60" s="102">
        <v>537100</v>
      </c>
      <c r="BE60" s="104">
        <v>4.7E-2</v>
      </c>
      <c r="BF60" s="105">
        <v>0.97</v>
      </c>
      <c r="BG60" s="102">
        <v>18000</v>
      </c>
      <c r="BH60" s="102">
        <v>612100</v>
      </c>
      <c r="BI60" s="106">
        <v>6.5000000000000002E-2</v>
      </c>
      <c r="BJ60" s="96">
        <v>95</v>
      </c>
      <c r="BK60" s="99">
        <f t="shared" si="3"/>
        <v>0.87</v>
      </c>
      <c r="BL60" s="99">
        <f t="shared" si="4"/>
        <v>0.28000000000000003</v>
      </c>
      <c r="BN60" s="107" t="s">
        <v>1147</v>
      </c>
      <c r="BO60" s="108" t="str">
        <f t="shared" si="0"/>
        <v>FL</v>
      </c>
      <c r="BP60" s="108">
        <v>95.800570468006924</v>
      </c>
      <c r="BQ60" s="108">
        <v>106.60672049265261</v>
      </c>
      <c r="BR60" s="108">
        <v>90.165031079321281</v>
      </c>
      <c r="BS60" s="108">
        <v>90.448272480561286</v>
      </c>
      <c r="BT60" s="108">
        <v>101.34012646836419</v>
      </c>
      <c r="BU60" s="108">
        <v>98.79098431457426</v>
      </c>
      <c r="BV60" s="108">
        <v>96.058903109987796</v>
      </c>
      <c r="CN60" s="97">
        <v>933</v>
      </c>
      <c r="CO60" s="96" t="s">
        <v>1088</v>
      </c>
      <c r="CP60" s="169" t="s">
        <v>1448</v>
      </c>
      <c r="CQ60" s="169" t="s">
        <v>177</v>
      </c>
      <c r="CR60" s="98">
        <v>38500</v>
      </c>
      <c r="CS60" s="98">
        <v>56300</v>
      </c>
      <c r="CT60" s="169" t="s">
        <v>1459</v>
      </c>
    </row>
    <row r="61" spans="1:98" ht="1.5" customHeight="1" x14ac:dyDescent="0.25">
      <c r="A61" s="110" t="s">
        <v>1911</v>
      </c>
      <c r="B61" s="148" t="e">
        <f>B57</f>
        <v>#VALUE!</v>
      </c>
      <c r="C61" s="148" t="e">
        <f>C57</f>
        <v>#VALUE!</v>
      </c>
      <c r="D61" s="148" t="e">
        <f t="shared" ref="D61:AE61" si="11">IF(C57&gt;0,"",D57)</f>
        <v>#VALUE!</v>
      </c>
      <c r="E61" s="148" t="e">
        <f t="shared" si="11"/>
        <v>#VALUE!</v>
      </c>
      <c r="F61" s="148" t="e">
        <f t="shared" si="11"/>
        <v>#VALUE!</v>
      </c>
      <c r="G61" s="148" t="e">
        <f t="shared" si="11"/>
        <v>#VALUE!</v>
      </c>
      <c r="H61" s="148" t="e">
        <f t="shared" si="11"/>
        <v>#VALUE!</v>
      </c>
      <c r="I61" s="148" t="e">
        <f t="shared" si="11"/>
        <v>#VALUE!</v>
      </c>
      <c r="J61" s="148" t="e">
        <f t="shared" si="11"/>
        <v>#VALUE!</v>
      </c>
      <c r="K61" s="148" t="e">
        <f t="shared" si="11"/>
        <v>#VALUE!</v>
      </c>
      <c r="L61" s="148" t="e">
        <f t="shared" si="11"/>
        <v>#VALUE!</v>
      </c>
      <c r="M61" s="148" t="e">
        <f t="shared" si="11"/>
        <v>#VALUE!</v>
      </c>
      <c r="N61" s="148" t="e">
        <f t="shared" si="11"/>
        <v>#VALUE!</v>
      </c>
      <c r="O61" s="148" t="e">
        <f t="shared" si="11"/>
        <v>#VALUE!</v>
      </c>
      <c r="P61" s="148" t="e">
        <f t="shared" si="11"/>
        <v>#VALUE!</v>
      </c>
      <c r="Q61" s="148" t="e">
        <f t="shared" si="11"/>
        <v>#VALUE!</v>
      </c>
      <c r="R61" s="148" t="e">
        <f t="shared" si="11"/>
        <v>#VALUE!</v>
      </c>
      <c r="S61" s="148" t="e">
        <f t="shared" si="11"/>
        <v>#VALUE!</v>
      </c>
      <c r="T61" s="148" t="e">
        <f t="shared" si="11"/>
        <v>#VALUE!</v>
      </c>
      <c r="U61" s="148" t="e">
        <f t="shared" si="11"/>
        <v>#VALUE!</v>
      </c>
      <c r="V61" s="148" t="e">
        <f t="shared" si="11"/>
        <v>#VALUE!</v>
      </c>
      <c r="W61" s="148" t="e">
        <f t="shared" si="11"/>
        <v>#VALUE!</v>
      </c>
      <c r="X61" s="148" t="e">
        <f t="shared" si="11"/>
        <v>#VALUE!</v>
      </c>
      <c r="Y61" s="148" t="e">
        <f t="shared" si="11"/>
        <v>#VALUE!</v>
      </c>
      <c r="Z61" s="148" t="e">
        <f t="shared" si="11"/>
        <v>#VALUE!</v>
      </c>
      <c r="AA61" s="148" t="e">
        <f t="shared" si="11"/>
        <v>#VALUE!</v>
      </c>
      <c r="AB61" s="148" t="e">
        <f t="shared" si="11"/>
        <v>#VALUE!</v>
      </c>
      <c r="AC61" s="148" t="e">
        <f t="shared" si="11"/>
        <v>#VALUE!</v>
      </c>
      <c r="AD61" s="148" t="e">
        <f t="shared" si="11"/>
        <v>#VALUE!</v>
      </c>
      <c r="AE61" s="148" t="e">
        <f t="shared" si="11"/>
        <v>#VALUE!</v>
      </c>
      <c r="AF61" s="110"/>
      <c r="AO61" s="96">
        <f t="shared" si="5"/>
        <v>40500</v>
      </c>
      <c r="AP61" s="97">
        <v>47</v>
      </c>
      <c r="AQ61" s="96" t="s">
        <v>48</v>
      </c>
      <c r="AR61" s="98">
        <v>40500</v>
      </c>
      <c r="AS61" s="98">
        <v>76500</v>
      </c>
      <c r="AT61" s="99">
        <f t="shared" si="6"/>
        <v>0.88888888888888884</v>
      </c>
      <c r="AU61" s="99">
        <f t="shared" si="7"/>
        <v>0.53400000000000003</v>
      </c>
      <c r="AV61" s="100">
        <v>37</v>
      </c>
      <c r="AW61" s="96" t="s">
        <v>2069</v>
      </c>
      <c r="AX61" s="96" t="s">
        <v>194</v>
      </c>
      <c r="AY61" s="101" t="s">
        <v>159</v>
      </c>
      <c r="AZ61" s="101" t="s">
        <v>195</v>
      </c>
      <c r="BA61" s="102">
        <v>98000</v>
      </c>
      <c r="BB61" s="103">
        <v>54000</v>
      </c>
      <c r="BC61" s="103">
        <v>99500</v>
      </c>
      <c r="BD61" s="102">
        <v>1151000</v>
      </c>
      <c r="BE61" s="104">
        <v>0.09</v>
      </c>
      <c r="BF61" s="105">
        <v>0.37</v>
      </c>
      <c r="BG61" s="102">
        <v>6250</v>
      </c>
      <c r="BH61" s="102">
        <v>1180000</v>
      </c>
      <c r="BI61" s="106">
        <v>0.10299999999999999</v>
      </c>
      <c r="BJ61" s="96">
        <v>96</v>
      </c>
      <c r="BK61" s="99">
        <f t="shared" si="3"/>
        <v>0.29599999999999999</v>
      </c>
      <c r="BL61" s="99">
        <f t="shared" si="4"/>
        <v>0.94599999999999995</v>
      </c>
      <c r="BN61" s="107" t="s">
        <v>1155</v>
      </c>
      <c r="BO61" s="108" t="str">
        <f t="shared" si="0"/>
        <v>FL</v>
      </c>
      <c r="BP61" s="108">
        <v>95.599044812932817</v>
      </c>
      <c r="BQ61" s="108">
        <v>107.86028241007995</v>
      </c>
      <c r="BR61" s="108">
        <v>87.479774340153298</v>
      </c>
      <c r="BS61" s="108">
        <v>83.659717158176463</v>
      </c>
      <c r="BT61" s="108">
        <v>102.96997151924283</v>
      </c>
      <c r="BU61" s="108">
        <v>98.660206174408543</v>
      </c>
      <c r="BV61" s="108">
        <v>98.946911109174991</v>
      </c>
      <c r="CN61" s="97" t="s">
        <v>1799</v>
      </c>
      <c r="CO61" s="96" t="s">
        <v>909</v>
      </c>
      <c r="CP61" s="169" t="s">
        <v>1467</v>
      </c>
      <c r="CQ61" s="169" t="s">
        <v>1464</v>
      </c>
      <c r="CR61" s="98">
        <v>39000</v>
      </c>
      <c r="CS61" s="98">
        <v>59400</v>
      </c>
      <c r="CT61" s="170">
        <v>0.53</v>
      </c>
    </row>
    <row r="62" spans="1:98" ht="1.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O62" s="96">
        <f t="shared" si="5"/>
        <v>42000</v>
      </c>
      <c r="AP62" s="97">
        <v>14</v>
      </c>
      <c r="AQ62" s="96" t="s">
        <v>13</v>
      </c>
      <c r="AR62" s="98">
        <v>42000</v>
      </c>
      <c r="AS62" s="98">
        <v>96000</v>
      </c>
      <c r="AT62" s="99">
        <f t="shared" si="6"/>
        <v>1.2857142857142858</v>
      </c>
      <c r="AU62" s="99">
        <f t="shared" si="7"/>
        <v>0.65100000000000002</v>
      </c>
      <c r="AV62" s="100">
        <v>47</v>
      </c>
      <c r="AW62" s="96" t="s">
        <v>2070</v>
      </c>
      <c r="AX62" s="96" t="s">
        <v>194</v>
      </c>
      <c r="AY62" s="101" t="s">
        <v>163</v>
      </c>
      <c r="AZ62" s="101" t="s">
        <v>195</v>
      </c>
      <c r="BA62" s="102">
        <v>148500</v>
      </c>
      <c r="BB62" s="103">
        <v>54000</v>
      </c>
      <c r="BC62" s="103">
        <v>99500</v>
      </c>
      <c r="BD62" s="102">
        <v>1100000</v>
      </c>
      <c r="BE62" s="104">
        <v>7.4999999999999997E-2</v>
      </c>
      <c r="BF62" s="105">
        <v>0.37</v>
      </c>
      <c r="BG62" s="102">
        <v>6250</v>
      </c>
      <c r="BH62" s="102">
        <v>1100000</v>
      </c>
      <c r="BI62" s="106">
        <v>7.4999999999999997E-2</v>
      </c>
      <c r="BJ62" s="96">
        <v>96</v>
      </c>
      <c r="BK62" s="99">
        <f t="shared" si="3"/>
        <v>0.65400000000000003</v>
      </c>
      <c r="BL62" s="99">
        <f t="shared" si="4"/>
        <v>0.94599999999999995</v>
      </c>
      <c r="BN62" s="107" t="s">
        <v>1218</v>
      </c>
      <c r="BO62" s="108" t="str">
        <f t="shared" si="0"/>
        <v>FL</v>
      </c>
      <c r="BP62" s="108">
        <v>115.72641745547185</v>
      </c>
      <c r="BQ62" s="108">
        <v>112.45150969014826</v>
      </c>
      <c r="BR62" s="108">
        <v>143.99644079189633</v>
      </c>
      <c r="BS62" s="108">
        <v>92.478618644462742</v>
      </c>
      <c r="BT62" s="108">
        <v>106.34295940638012</v>
      </c>
      <c r="BU62" s="108">
        <v>102.42189072542058</v>
      </c>
      <c r="BV62" s="108">
        <v>103.72149409636545</v>
      </c>
      <c r="CN62" s="97" t="s">
        <v>1620</v>
      </c>
      <c r="CO62" s="96" t="s">
        <v>710</v>
      </c>
      <c r="CP62" s="169" t="s">
        <v>1462</v>
      </c>
      <c r="CQ62" s="169" t="s">
        <v>171</v>
      </c>
      <c r="CR62" s="98">
        <v>38900</v>
      </c>
      <c r="CS62" s="98">
        <v>75000</v>
      </c>
      <c r="CT62" s="169" t="s">
        <v>1459</v>
      </c>
    </row>
    <row r="63" spans="1:98" ht="1.5" customHeight="1" x14ac:dyDescent="0.25">
      <c r="A63" s="110" t="s">
        <v>1909</v>
      </c>
      <c r="B63" s="110" t="s">
        <v>1874</v>
      </c>
      <c r="C63" s="110" t="s">
        <v>1879</v>
      </c>
      <c r="D63" s="110" t="s">
        <v>1880</v>
      </c>
      <c r="E63" s="110" t="s">
        <v>1881</v>
      </c>
      <c r="F63" s="110" t="s">
        <v>1882</v>
      </c>
      <c r="G63" s="110" t="s">
        <v>1883</v>
      </c>
      <c r="H63" s="110" t="s">
        <v>1884</v>
      </c>
      <c r="I63" s="110" t="s">
        <v>1885</v>
      </c>
      <c r="J63" s="110" t="s">
        <v>1886</v>
      </c>
      <c r="K63" s="110" t="s">
        <v>1887</v>
      </c>
      <c r="L63" s="110" t="s">
        <v>1888</v>
      </c>
      <c r="M63" s="110" t="s">
        <v>1889</v>
      </c>
      <c r="N63" s="110" t="s">
        <v>1890</v>
      </c>
      <c r="O63" s="110" t="s">
        <v>1892</v>
      </c>
      <c r="P63" s="110" t="s">
        <v>1893</v>
      </c>
      <c r="Q63" s="110" t="s">
        <v>1894</v>
      </c>
      <c r="R63" s="110" t="s">
        <v>1895</v>
      </c>
      <c r="S63" s="110" t="s">
        <v>1896</v>
      </c>
      <c r="T63" s="110" t="s">
        <v>1897</v>
      </c>
      <c r="U63" s="110" t="s">
        <v>1898</v>
      </c>
      <c r="V63" s="110" t="s">
        <v>1899</v>
      </c>
      <c r="W63" s="110" t="s">
        <v>1900</v>
      </c>
      <c r="X63" s="110" t="s">
        <v>1901</v>
      </c>
      <c r="Y63" s="110" t="s">
        <v>1902</v>
      </c>
      <c r="Z63" s="110" t="s">
        <v>1903</v>
      </c>
      <c r="AA63" s="110" t="s">
        <v>1904</v>
      </c>
      <c r="AB63" s="110" t="s">
        <v>1905</v>
      </c>
      <c r="AC63" s="110" t="s">
        <v>1906</v>
      </c>
      <c r="AD63" s="110" t="s">
        <v>1907</v>
      </c>
      <c r="AE63" s="110" t="s">
        <v>1908</v>
      </c>
      <c r="AF63" s="110"/>
      <c r="AO63" s="96">
        <f t="shared" si="5"/>
        <v>35500</v>
      </c>
      <c r="AP63" s="97">
        <v>107</v>
      </c>
      <c r="AQ63" s="96" t="s">
        <v>115</v>
      </c>
      <c r="AR63" s="98">
        <v>35500</v>
      </c>
      <c r="AS63" s="98">
        <v>55500</v>
      </c>
      <c r="AT63" s="99">
        <f t="shared" si="6"/>
        <v>0.56338028169014087</v>
      </c>
      <c r="AU63" s="99">
        <f t="shared" si="7"/>
        <v>0.16200000000000001</v>
      </c>
      <c r="AV63" s="100">
        <v>111</v>
      </c>
      <c r="AW63" s="96" t="s">
        <v>2071</v>
      </c>
      <c r="AX63" s="96" t="s">
        <v>256</v>
      </c>
      <c r="AY63" s="101" t="s">
        <v>159</v>
      </c>
      <c r="AZ63" s="101" t="s">
        <v>195</v>
      </c>
      <c r="BA63" s="102">
        <v>90500</v>
      </c>
      <c r="BB63" s="103">
        <v>49000</v>
      </c>
      <c r="BC63" s="103">
        <v>89500</v>
      </c>
      <c r="BD63" s="102">
        <v>917100</v>
      </c>
      <c r="BE63" s="104">
        <v>8.5000000000000006E-2</v>
      </c>
      <c r="BF63" s="105">
        <v>0.5</v>
      </c>
      <c r="BG63" s="102">
        <v>8750</v>
      </c>
      <c r="BH63" s="102">
        <v>961000</v>
      </c>
      <c r="BI63" s="106">
        <v>0.109</v>
      </c>
      <c r="BJ63" s="96">
        <v>97</v>
      </c>
      <c r="BK63" s="99">
        <f t="shared" si="3"/>
        <v>0.21199999999999999</v>
      </c>
      <c r="BL63" s="99">
        <f t="shared" si="4"/>
        <v>0.83399999999999996</v>
      </c>
      <c r="BN63" s="107" t="s">
        <v>1224</v>
      </c>
      <c r="BO63" s="108" t="str">
        <f t="shared" si="0"/>
        <v>FL</v>
      </c>
      <c r="BP63" s="108">
        <v>99.813517409035342</v>
      </c>
      <c r="BQ63" s="108">
        <v>106.30917776267435</v>
      </c>
      <c r="BR63" s="108">
        <v>101.77482191899297</v>
      </c>
      <c r="BS63" s="108">
        <v>99.17407173897287</v>
      </c>
      <c r="BT63" s="108">
        <v>103.31327589966367</v>
      </c>
      <c r="BU63" s="108">
        <v>92.680691598896232</v>
      </c>
      <c r="BV63" s="108">
        <v>95.53489303253086</v>
      </c>
      <c r="CN63" s="97" t="s">
        <v>1749</v>
      </c>
      <c r="CO63" s="96" t="s">
        <v>894</v>
      </c>
      <c r="CP63" s="169" t="s">
        <v>1462</v>
      </c>
      <c r="CQ63" s="169" t="s">
        <v>195</v>
      </c>
      <c r="CR63" s="98">
        <v>40000</v>
      </c>
      <c r="CS63" s="98">
        <v>64100</v>
      </c>
      <c r="CT63" s="170">
        <v>0.52</v>
      </c>
    </row>
    <row r="64" spans="1:98" ht="1.5" customHeight="1" x14ac:dyDescent="0.25">
      <c r="A64" s="110" t="s">
        <v>1911</v>
      </c>
      <c r="B64" s="148" t="e">
        <f>B57</f>
        <v>#VALUE!</v>
      </c>
      <c r="C64" s="148" t="e">
        <f t="shared" ref="C64:AE64" si="12">C57</f>
        <v>#VALUE!</v>
      </c>
      <c r="D64" s="148" t="e">
        <f t="shared" si="12"/>
        <v>#VALUE!</v>
      </c>
      <c r="E64" s="148" t="e">
        <f t="shared" si="12"/>
        <v>#VALUE!</v>
      </c>
      <c r="F64" s="148" t="e">
        <f t="shared" si="12"/>
        <v>#VALUE!</v>
      </c>
      <c r="G64" s="148" t="e">
        <f t="shared" si="12"/>
        <v>#VALUE!</v>
      </c>
      <c r="H64" s="148" t="e">
        <f t="shared" si="12"/>
        <v>#VALUE!</v>
      </c>
      <c r="I64" s="148" t="e">
        <f t="shared" si="12"/>
        <v>#VALUE!</v>
      </c>
      <c r="J64" s="148" t="e">
        <f t="shared" si="12"/>
        <v>#VALUE!</v>
      </c>
      <c r="K64" s="148" t="e">
        <f t="shared" si="12"/>
        <v>#VALUE!</v>
      </c>
      <c r="L64" s="148" t="e">
        <f t="shared" si="12"/>
        <v>#VALUE!</v>
      </c>
      <c r="M64" s="148" t="e">
        <f t="shared" si="12"/>
        <v>#VALUE!</v>
      </c>
      <c r="N64" s="148" t="e">
        <f t="shared" si="12"/>
        <v>#VALUE!</v>
      </c>
      <c r="O64" s="148" t="e">
        <f t="shared" si="12"/>
        <v>#VALUE!</v>
      </c>
      <c r="P64" s="148" t="e">
        <f t="shared" si="12"/>
        <v>#VALUE!</v>
      </c>
      <c r="Q64" s="148" t="e">
        <f t="shared" si="12"/>
        <v>#VALUE!</v>
      </c>
      <c r="R64" s="148" t="e">
        <f t="shared" si="12"/>
        <v>#VALUE!</v>
      </c>
      <c r="S64" s="148" t="e">
        <f t="shared" si="12"/>
        <v>#VALUE!</v>
      </c>
      <c r="T64" s="148" t="e">
        <f t="shared" si="12"/>
        <v>#VALUE!</v>
      </c>
      <c r="U64" s="148" t="e">
        <f t="shared" si="12"/>
        <v>#VALUE!</v>
      </c>
      <c r="V64" s="148" t="e">
        <f t="shared" si="12"/>
        <v>#VALUE!</v>
      </c>
      <c r="W64" s="148" t="e">
        <f t="shared" si="12"/>
        <v>#VALUE!</v>
      </c>
      <c r="X64" s="148" t="e">
        <f t="shared" si="12"/>
        <v>#VALUE!</v>
      </c>
      <c r="Y64" s="148" t="e">
        <f t="shared" si="12"/>
        <v>#VALUE!</v>
      </c>
      <c r="Z64" s="148" t="e">
        <f t="shared" si="12"/>
        <v>#VALUE!</v>
      </c>
      <c r="AA64" s="148" t="e">
        <f t="shared" si="12"/>
        <v>#VALUE!</v>
      </c>
      <c r="AB64" s="148" t="e">
        <f t="shared" si="12"/>
        <v>#VALUE!</v>
      </c>
      <c r="AC64" s="148" t="e">
        <f t="shared" si="12"/>
        <v>#VALUE!</v>
      </c>
      <c r="AD64" s="148" t="e">
        <f t="shared" si="12"/>
        <v>#VALUE!</v>
      </c>
      <c r="AE64" s="148" t="e">
        <f t="shared" si="12"/>
        <v>#VALUE!</v>
      </c>
      <c r="AF64" s="110"/>
      <c r="AO64" s="96">
        <f t="shared" si="5"/>
        <v>40000</v>
      </c>
      <c r="AP64" s="97">
        <v>97</v>
      </c>
      <c r="AQ64" s="96" t="s">
        <v>103</v>
      </c>
      <c r="AR64" s="98">
        <v>40000</v>
      </c>
      <c r="AS64" s="98">
        <v>58000</v>
      </c>
      <c r="AT64" s="99">
        <f t="shared" si="6"/>
        <v>0.45</v>
      </c>
      <c r="AU64" s="99">
        <f t="shared" si="7"/>
        <v>0.503</v>
      </c>
      <c r="AV64" s="100">
        <v>139</v>
      </c>
      <c r="AW64" s="96" t="s">
        <v>2072</v>
      </c>
      <c r="AX64" s="96" t="s">
        <v>256</v>
      </c>
      <c r="AY64" s="101" t="s">
        <v>163</v>
      </c>
      <c r="AZ64" s="101" t="s">
        <v>195</v>
      </c>
      <c r="BA64" s="102">
        <v>145000</v>
      </c>
      <c r="BB64" s="103">
        <v>49000</v>
      </c>
      <c r="BC64" s="103">
        <v>89500</v>
      </c>
      <c r="BD64" s="102">
        <v>862700</v>
      </c>
      <c r="BE64" s="104">
        <v>6.8000000000000005E-2</v>
      </c>
      <c r="BF64" s="105">
        <v>0.5</v>
      </c>
      <c r="BG64" s="102">
        <v>8750</v>
      </c>
      <c r="BH64" s="102">
        <v>862700</v>
      </c>
      <c r="BI64" s="106">
        <v>6.8000000000000005E-2</v>
      </c>
      <c r="BJ64" s="96">
        <v>97</v>
      </c>
      <c r="BK64" s="99">
        <f t="shared" si="3"/>
        <v>0.626</v>
      </c>
      <c r="BL64" s="99">
        <f t="shared" si="4"/>
        <v>0.83399999999999996</v>
      </c>
      <c r="BN64" s="107" t="s">
        <v>1258</v>
      </c>
      <c r="BO64" s="108" t="str">
        <f t="shared" si="0"/>
        <v>FL</v>
      </c>
      <c r="BP64" s="108">
        <v>92.917129320029687</v>
      </c>
      <c r="BQ64" s="108">
        <v>102.79216252003303</v>
      </c>
      <c r="BR64" s="108">
        <v>79.967363107520995</v>
      </c>
      <c r="BS64" s="108">
        <v>91.899459530289107</v>
      </c>
      <c r="BT64" s="108">
        <v>103.62274335417692</v>
      </c>
      <c r="BU64" s="108">
        <v>94.517793932327621</v>
      </c>
      <c r="BV64" s="108">
        <v>97.316869118052068</v>
      </c>
      <c r="CN64" s="97" t="s">
        <v>1713</v>
      </c>
      <c r="CO64" s="96" t="s">
        <v>733</v>
      </c>
      <c r="CP64" s="169" t="s">
        <v>1462</v>
      </c>
      <c r="CQ64" s="169" t="s">
        <v>166</v>
      </c>
      <c r="CR64" s="98">
        <v>41400</v>
      </c>
      <c r="CS64" s="98">
        <v>66600</v>
      </c>
      <c r="CT64" s="170">
        <v>0.56000000000000005</v>
      </c>
    </row>
    <row r="65" spans="1:98" ht="1.5" customHeight="1" x14ac:dyDescent="0.25">
      <c r="A65" s="147"/>
      <c r="B65" s="177"/>
      <c r="C65" s="147"/>
      <c r="D65" s="178"/>
      <c r="E65" s="179"/>
      <c r="F65" s="180"/>
      <c r="G65" s="147"/>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O65" s="96">
        <f t="shared" si="5"/>
        <v>39000</v>
      </c>
      <c r="AP65" s="97">
        <v>66</v>
      </c>
      <c r="AQ65" s="96" t="s">
        <v>68</v>
      </c>
      <c r="AR65" s="98">
        <v>39000</v>
      </c>
      <c r="AS65" s="98">
        <v>69000</v>
      </c>
      <c r="AT65" s="99">
        <f t="shared" si="6"/>
        <v>0.76923076923076927</v>
      </c>
      <c r="AU65" s="99">
        <f t="shared" si="7"/>
        <v>0.41799999999999998</v>
      </c>
      <c r="AV65" s="100">
        <v>718</v>
      </c>
      <c r="AW65" s="96" t="s">
        <v>2073</v>
      </c>
      <c r="AX65" s="96" t="s">
        <v>667</v>
      </c>
      <c r="AY65" s="101" t="s">
        <v>159</v>
      </c>
      <c r="AZ65" s="101" t="s">
        <v>195</v>
      </c>
      <c r="BA65" s="102">
        <v>84000</v>
      </c>
      <c r="BB65" s="103">
        <v>44000</v>
      </c>
      <c r="BC65" s="103">
        <v>70500</v>
      </c>
      <c r="BD65" s="102">
        <v>465900</v>
      </c>
      <c r="BE65" s="104">
        <v>6.6000000000000003E-2</v>
      </c>
      <c r="BF65" s="105">
        <v>0.73</v>
      </c>
      <c r="BG65" s="102">
        <v>9750</v>
      </c>
      <c r="BH65" s="102">
        <v>512900</v>
      </c>
      <c r="BI65" s="106">
        <v>9.5000000000000001E-2</v>
      </c>
      <c r="BJ65" s="96">
        <v>98</v>
      </c>
      <c r="BK65" s="99">
        <f t="shared" si="3"/>
        <v>0.14699999999999999</v>
      </c>
      <c r="BL65" s="99">
        <f t="shared" si="4"/>
        <v>0.57999999999999996</v>
      </c>
      <c r="BN65" s="107" t="s">
        <v>1308</v>
      </c>
      <c r="BO65" s="108" t="str">
        <f t="shared" si="0"/>
        <v>FL</v>
      </c>
      <c r="BP65" s="108">
        <v>106.03264428134869</v>
      </c>
      <c r="BQ65" s="108">
        <v>110.8770512524802</v>
      </c>
      <c r="BR65" s="108">
        <v>107.65651189080015</v>
      </c>
      <c r="BS65" s="108">
        <v>91.946137586432528</v>
      </c>
      <c r="BT65" s="108">
        <v>108.77226493591859</v>
      </c>
      <c r="BU65" s="108">
        <v>105.68202703607285</v>
      </c>
      <c r="BV65" s="108">
        <v>106.22669103462856</v>
      </c>
      <c r="CN65" s="97" t="s">
        <v>1491</v>
      </c>
      <c r="CO65" s="96" t="s">
        <v>254</v>
      </c>
      <c r="CP65" s="169" t="s">
        <v>1451</v>
      </c>
      <c r="CQ65" s="169" t="s">
        <v>177</v>
      </c>
      <c r="CR65" s="98">
        <v>54700</v>
      </c>
      <c r="CS65" s="98">
        <v>91800</v>
      </c>
      <c r="CT65" s="170">
        <v>0.38</v>
      </c>
    </row>
    <row r="66" spans="1:98" ht="1.5" customHeight="1" x14ac:dyDescent="0.25">
      <c r="AO66" s="96">
        <f t="shared" si="5"/>
        <v>39000</v>
      </c>
      <c r="AP66" s="97" t="s">
        <v>62</v>
      </c>
      <c r="AQ66" s="96" t="s">
        <v>63</v>
      </c>
      <c r="AR66" s="98">
        <v>39000</v>
      </c>
      <c r="AS66" s="98">
        <v>70500</v>
      </c>
      <c r="AT66" s="99">
        <f t="shared" si="6"/>
        <v>0.80769230769230771</v>
      </c>
      <c r="AU66" s="99">
        <f t="shared" si="7"/>
        <v>0.41799999999999998</v>
      </c>
      <c r="AV66" s="100">
        <v>838</v>
      </c>
      <c r="AW66" s="96" t="s">
        <v>2074</v>
      </c>
      <c r="AX66" s="96" t="s">
        <v>667</v>
      </c>
      <c r="AY66" s="101" t="s">
        <v>163</v>
      </c>
      <c r="AZ66" s="101" t="s">
        <v>195</v>
      </c>
      <c r="BA66" s="102">
        <v>136500</v>
      </c>
      <c r="BB66" s="103">
        <v>44000</v>
      </c>
      <c r="BC66" s="103">
        <v>70500</v>
      </c>
      <c r="BD66" s="102">
        <v>413600</v>
      </c>
      <c r="BE66" s="104">
        <v>4.9000000000000002E-2</v>
      </c>
      <c r="BF66" s="105">
        <v>0.73</v>
      </c>
      <c r="BG66" s="102">
        <v>9750</v>
      </c>
      <c r="BH66" s="102">
        <v>413600</v>
      </c>
      <c r="BI66" s="106">
        <v>4.9000000000000002E-2</v>
      </c>
      <c r="BJ66" s="96">
        <v>98</v>
      </c>
      <c r="BK66" s="99">
        <f t="shared" si="3"/>
        <v>0.57199999999999995</v>
      </c>
      <c r="BL66" s="99">
        <f t="shared" si="4"/>
        <v>0.57999999999999996</v>
      </c>
      <c r="BN66" s="107" t="s">
        <v>1339</v>
      </c>
      <c r="BO66" s="108" t="str">
        <f t="shared" si="0"/>
        <v>FL</v>
      </c>
      <c r="BP66" s="108">
        <v>97.781233000692708</v>
      </c>
      <c r="BQ66" s="108">
        <v>97.83680836748529</v>
      </c>
      <c r="BR66" s="108">
        <v>85.412467329583592</v>
      </c>
      <c r="BS66" s="108">
        <v>108.52977987966584</v>
      </c>
      <c r="BT66" s="108">
        <v>101.75536798573681</v>
      </c>
      <c r="BU66" s="108">
        <v>95.548316495556065</v>
      </c>
      <c r="BV66" s="108">
        <v>104.47722151843489</v>
      </c>
      <c r="CN66" s="97" t="s">
        <v>1767</v>
      </c>
      <c r="CO66" s="96" t="s">
        <v>211</v>
      </c>
      <c r="CP66" s="169" t="s">
        <v>1451</v>
      </c>
      <c r="CQ66" s="169" t="s">
        <v>177</v>
      </c>
      <c r="CR66" s="98">
        <v>39100</v>
      </c>
      <c r="CS66" s="98">
        <v>62200</v>
      </c>
      <c r="CT66" s="170">
        <v>0.44</v>
      </c>
    </row>
    <row r="67" spans="1:98" ht="21" hidden="1" customHeight="1" x14ac:dyDescent="0.25">
      <c r="AO67" s="96">
        <f t="shared" si="5"/>
        <v>37000</v>
      </c>
      <c r="AP67" s="97">
        <v>109</v>
      </c>
      <c r="AQ67" s="96" t="s">
        <v>117</v>
      </c>
      <c r="AR67" s="98">
        <v>37000</v>
      </c>
      <c r="AS67" s="98">
        <v>55500</v>
      </c>
      <c r="AT67" s="99">
        <f t="shared" si="6"/>
        <v>0.5</v>
      </c>
      <c r="AU67" s="99">
        <f t="shared" si="7"/>
        <v>0.317</v>
      </c>
      <c r="AV67" s="100">
        <v>187</v>
      </c>
      <c r="AW67" s="96" t="s">
        <v>2075</v>
      </c>
      <c r="AX67" s="96" t="s">
        <v>309</v>
      </c>
      <c r="AY67" s="101" t="s">
        <v>159</v>
      </c>
      <c r="AZ67" s="101" t="s">
        <v>195</v>
      </c>
      <c r="BA67" s="102">
        <v>97000</v>
      </c>
      <c r="BB67" s="103">
        <v>48500</v>
      </c>
      <c r="BC67" s="103">
        <v>79500</v>
      </c>
      <c r="BD67" s="102">
        <v>798700</v>
      </c>
      <c r="BE67" s="104">
        <v>7.8E-2</v>
      </c>
      <c r="BF67" s="105">
        <v>0.49</v>
      </c>
      <c r="BG67" s="102">
        <v>9250</v>
      </c>
      <c r="BH67" s="102">
        <v>843300</v>
      </c>
      <c r="BI67" s="106">
        <v>0.10100000000000001</v>
      </c>
      <c r="BJ67" s="96">
        <v>99</v>
      </c>
      <c r="BK67" s="99">
        <f t="shared" si="3"/>
        <v>0.28199999999999997</v>
      </c>
      <c r="BL67" s="99">
        <f t="shared" si="4"/>
        <v>0.81200000000000006</v>
      </c>
      <c r="BN67" s="107" t="s">
        <v>1342</v>
      </c>
      <c r="BO67" s="108" t="str">
        <f t="shared" si="0"/>
        <v>FL</v>
      </c>
      <c r="BP67" s="108">
        <v>99.429371549061528</v>
      </c>
      <c r="BQ67" s="108">
        <v>93.677664353789922</v>
      </c>
      <c r="BR67" s="108">
        <v>101.54349614287838</v>
      </c>
      <c r="BS67" s="108">
        <v>99.700144837539966</v>
      </c>
      <c r="BT67" s="108">
        <v>108.75780320678668</v>
      </c>
      <c r="BU67" s="108">
        <v>94.50800404783368</v>
      </c>
      <c r="BV67" s="108">
        <v>97.639777507527853</v>
      </c>
      <c r="CN67" s="97" t="s">
        <v>1847</v>
      </c>
      <c r="CO67" s="96" t="s">
        <v>1848</v>
      </c>
      <c r="CP67" s="169" t="s">
        <v>1451</v>
      </c>
      <c r="CQ67" s="169" t="s">
        <v>177</v>
      </c>
      <c r="CR67" s="98">
        <v>38700</v>
      </c>
      <c r="CS67" s="98">
        <v>52800</v>
      </c>
      <c r="CT67" s="170">
        <v>0.49</v>
      </c>
    </row>
    <row r="68" spans="1:98" ht="21" hidden="1" customHeight="1" x14ac:dyDescent="0.25">
      <c r="AO68" s="96">
        <f t="shared" si="5"/>
        <v>36500</v>
      </c>
      <c r="AP68" s="97">
        <v>83</v>
      </c>
      <c r="AQ68" s="96" t="s">
        <v>87</v>
      </c>
      <c r="AR68" s="98">
        <v>36500</v>
      </c>
      <c r="AS68" s="98">
        <v>62500</v>
      </c>
      <c r="AT68" s="99">
        <f t="shared" si="6"/>
        <v>0.71232876712328763</v>
      </c>
      <c r="AU68" s="99">
        <f t="shared" si="7"/>
        <v>0.27100000000000002</v>
      </c>
      <c r="AV68" s="100">
        <v>238</v>
      </c>
      <c r="AW68" s="96" t="s">
        <v>2076</v>
      </c>
      <c r="AX68" s="96" t="s">
        <v>309</v>
      </c>
      <c r="AY68" s="101" t="s">
        <v>163</v>
      </c>
      <c r="AZ68" s="101" t="s">
        <v>195</v>
      </c>
      <c r="BA68" s="102">
        <v>149500</v>
      </c>
      <c r="BB68" s="103">
        <v>48500</v>
      </c>
      <c r="BC68" s="103">
        <v>79500</v>
      </c>
      <c r="BD68" s="102">
        <v>746400</v>
      </c>
      <c r="BE68" s="104">
        <v>6.3E-2</v>
      </c>
      <c r="BF68" s="105">
        <v>0.49</v>
      </c>
      <c r="BG68" s="102">
        <v>9250</v>
      </c>
      <c r="BH68" s="102">
        <v>746400</v>
      </c>
      <c r="BI68" s="106">
        <v>6.3E-2</v>
      </c>
      <c r="BJ68" s="96">
        <v>99</v>
      </c>
      <c r="BK68" s="99">
        <f t="shared" si="3"/>
        <v>0.66500000000000004</v>
      </c>
      <c r="BL68" s="99">
        <f t="shared" si="4"/>
        <v>0.81200000000000006</v>
      </c>
      <c r="BN68" s="107" t="s">
        <v>1381</v>
      </c>
      <c r="BO68" s="108" t="str">
        <f t="shared" si="0"/>
        <v>FL</v>
      </c>
      <c r="BP68" s="108">
        <v>101.45222969922588</v>
      </c>
      <c r="BQ68" s="108">
        <v>107.72749919778033</v>
      </c>
      <c r="BR68" s="108">
        <v>102.86155596753058</v>
      </c>
      <c r="BS68" s="108">
        <v>97.412600909397113</v>
      </c>
      <c r="BT68" s="108">
        <v>102.54333110091905</v>
      </c>
      <c r="BU68" s="108">
        <v>105.18306519828195</v>
      </c>
      <c r="BV68" s="108">
        <v>98.129079453116248</v>
      </c>
      <c r="CN68" s="97" t="s">
        <v>1718</v>
      </c>
      <c r="CO68" s="96" t="s">
        <v>951</v>
      </c>
      <c r="CP68" s="169" t="s">
        <v>1451</v>
      </c>
      <c r="CQ68" s="169" t="s">
        <v>1507</v>
      </c>
      <c r="CR68" s="98">
        <v>39500</v>
      </c>
      <c r="CS68" s="98">
        <v>66100</v>
      </c>
      <c r="CT68" s="170">
        <v>0.52</v>
      </c>
    </row>
    <row r="69" spans="1:98" ht="21" hidden="1" customHeight="1" x14ac:dyDescent="0.25">
      <c r="AO69" s="96">
        <f t="shared" si="5"/>
        <v>40500</v>
      </c>
      <c r="AP69" s="97">
        <v>72</v>
      </c>
      <c r="AQ69" s="96" t="s">
        <v>74</v>
      </c>
      <c r="AR69" s="98">
        <v>40500</v>
      </c>
      <c r="AS69" s="98">
        <v>66000</v>
      </c>
      <c r="AT69" s="99">
        <f t="shared" si="6"/>
        <v>0.62962962962962965</v>
      </c>
      <c r="AU69" s="99">
        <f t="shared" si="7"/>
        <v>0.53400000000000003</v>
      </c>
      <c r="AV69" s="100">
        <v>702</v>
      </c>
      <c r="AW69" s="96" t="s">
        <v>2077</v>
      </c>
      <c r="AX69" s="96" t="s">
        <v>654</v>
      </c>
      <c r="AY69" s="101" t="s">
        <v>159</v>
      </c>
      <c r="AZ69" s="101" t="s">
        <v>195</v>
      </c>
      <c r="BA69" s="102">
        <v>95500</v>
      </c>
      <c r="BB69" s="103">
        <v>39500</v>
      </c>
      <c r="BC69" s="103">
        <v>68500</v>
      </c>
      <c r="BD69" s="102">
        <v>473400</v>
      </c>
      <c r="BE69" s="104">
        <v>6.3E-2</v>
      </c>
      <c r="BF69" s="105">
        <v>0.78</v>
      </c>
      <c r="BG69" s="102">
        <v>9000</v>
      </c>
      <c r="BH69" s="102">
        <v>518500</v>
      </c>
      <c r="BI69" s="106">
        <v>8.5999999999999993E-2</v>
      </c>
      <c r="BJ69" s="96">
        <v>100</v>
      </c>
      <c r="BK69" s="99">
        <f t="shared" si="3"/>
        <v>0.26600000000000001</v>
      </c>
      <c r="BL69" s="99">
        <f t="shared" si="4"/>
        <v>0.19600000000000001</v>
      </c>
      <c r="BN69" s="107" t="s">
        <v>1405</v>
      </c>
      <c r="BO69" s="108" t="str">
        <f t="shared" si="0"/>
        <v>FL</v>
      </c>
      <c r="BP69" s="108">
        <v>92.440219199172205</v>
      </c>
      <c r="BQ69" s="108">
        <v>96.285114317619772</v>
      </c>
      <c r="BR69" s="108">
        <v>84.661479931218395</v>
      </c>
      <c r="BS69" s="108">
        <v>93.831390550992069</v>
      </c>
      <c r="BT69" s="108">
        <v>103.27965600722074</v>
      </c>
      <c r="BU69" s="108">
        <v>98.360424283338659</v>
      </c>
      <c r="BV69" s="108">
        <v>93.357496719482953</v>
      </c>
      <c r="CN69" s="97" t="s">
        <v>1795</v>
      </c>
      <c r="CO69" s="96" t="s">
        <v>1796</v>
      </c>
      <c r="CP69" s="169" t="s">
        <v>1448</v>
      </c>
      <c r="CQ69" s="169" t="s">
        <v>171</v>
      </c>
      <c r="CR69" s="98">
        <v>37200</v>
      </c>
      <c r="CS69" s="98">
        <v>59600</v>
      </c>
      <c r="CT69" s="170">
        <v>0.53</v>
      </c>
    </row>
    <row r="70" spans="1:98" ht="21" hidden="1" customHeight="1" x14ac:dyDescent="0.25">
      <c r="AO70" s="96">
        <f t="shared" si="5"/>
        <v>33500</v>
      </c>
      <c r="AP70" s="97">
        <v>127</v>
      </c>
      <c r="AQ70" s="96" t="s">
        <v>136</v>
      </c>
      <c r="AR70" s="98">
        <v>33500</v>
      </c>
      <c r="AS70" s="98">
        <v>48000</v>
      </c>
      <c r="AT70" s="99">
        <f t="shared" ref="AT70:AT101" si="13">(AS70-AR70)/AR70</f>
        <v>0.43283582089552236</v>
      </c>
      <c r="AU70" s="99">
        <f t="shared" ref="AU70:AU101" si="14">_xlfn.PERCENTRANK.INC($AR$6:$AR$135,AR70)</f>
        <v>6.2E-2</v>
      </c>
      <c r="AV70" s="100">
        <v>823</v>
      </c>
      <c r="AW70" s="96" t="s">
        <v>2078</v>
      </c>
      <c r="AX70" s="96" t="s">
        <v>654</v>
      </c>
      <c r="AY70" s="101" t="s">
        <v>163</v>
      </c>
      <c r="AZ70" s="101" t="s">
        <v>195</v>
      </c>
      <c r="BA70" s="102">
        <v>149500</v>
      </c>
      <c r="BB70" s="103">
        <v>39500</v>
      </c>
      <c r="BC70" s="103">
        <v>68500</v>
      </c>
      <c r="BD70" s="102">
        <v>419700</v>
      </c>
      <c r="BE70" s="104">
        <v>4.7E-2</v>
      </c>
      <c r="BF70" s="105">
        <v>0.78</v>
      </c>
      <c r="BG70" s="102">
        <v>9000</v>
      </c>
      <c r="BH70" s="102">
        <v>419700</v>
      </c>
      <c r="BI70" s="106">
        <v>4.7E-2</v>
      </c>
      <c r="BJ70" s="96">
        <v>100</v>
      </c>
      <c r="BK70" s="99">
        <f t="shared" ref="BK70:BK133" si="15">_xlfn.PERCENTRANK.INC($BA$5:$BA$1160,BA70)</f>
        <v>0.66500000000000004</v>
      </c>
      <c r="BL70" s="99">
        <f t="shared" ref="BL70:BL133" si="16">IF(BB70="No Data","No Data",_xlfn.PERCENTRANK.INC($BB$5:$BB$1160,BB70))</f>
        <v>0.19600000000000001</v>
      </c>
      <c r="BN70" s="107" t="s">
        <v>1419</v>
      </c>
      <c r="BO70" s="108" t="str">
        <f t="shared" si="0"/>
        <v>FL</v>
      </c>
      <c r="BP70" s="108">
        <v>97.350390205286004</v>
      </c>
      <c r="BQ70" s="108">
        <v>109.07444199104681</v>
      </c>
      <c r="BR70" s="108">
        <v>83.507323006730019</v>
      </c>
      <c r="BS70" s="108">
        <v>104.45116983850266</v>
      </c>
      <c r="BT70" s="108">
        <v>97.759471284252328</v>
      </c>
      <c r="BU70" s="108">
        <v>97.686764260286211</v>
      </c>
      <c r="BV70" s="108">
        <v>102.51840826902881</v>
      </c>
      <c r="CN70" s="97" t="s">
        <v>1841</v>
      </c>
      <c r="CO70" s="96" t="s">
        <v>948</v>
      </c>
      <c r="CP70" s="169" t="s">
        <v>1462</v>
      </c>
      <c r="CQ70" s="169" t="s">
        <v>177</v>
      </c>
      <c r="CR70" s="98">
        <v>35300</v>
      </c>
      <c r="CS70" s="98">
        <v>54200</v>
      </c>
      <c r="CT70" s="170">
        <v>0.52</v>
      </c>
    </row>
    <row r="71" spans="1:98" ht="21" hidden="1" customHeight="1" x14ac:dyDescent="0.25">
      <c r="AO71" s="96">
        <f t="shared" ref="AO71:AO134" si="17">CEILING(AR71,500)</f>
        <v>39500</v>
      </c>
      <c r="AP71" s="97">
        <v>85</v>
      </c>
      <c r="AQ71" s="96" t="s">
        <v>89</v>
      </c>
      <c r="AR71" s="98">
        <v>39500</v>
      </c>
      <c r="AS71" s="98">
        <v>61500</v>
      </c>
      <c r="AT71" s="99">
        <f t="shared" si="13"/>
        <v>0.55696202531645567</v>
      </c>
      <c r="AU71" s="99">
        <f t="shared" si="14"/>
        <v>0.45700000000000002</v>
      </c>
      <c r="AV71" s="100">
        <v>271</v>
      </c>
      <c r="AW71" s="96" t="s">
        <v>2079</v>
      </c>
      <c r="AX71" s="96" t="s">
        <v>371</v>
      </c>
      <c r="AY71" s="101" t="s">
        <v>159</v>
      </c>
      <c r="AZ71" s="101" t="s">
        <v>195</v>
      </c>
      <c r="BA71" s="102">
        <v>98000</v>
      </c>
      <c r="BB71" s="103">
        <v>47000</v>
      </c>
      <c r="BC71" s="103">
        <v>76000</v>
      </c>
      <c r="BD71" s="102">
        <v>720900</v>
      </c>
      <c r="BE71" s="104">
        <v>7.4999999999999997E-2</v>
      </c>
      <c r="BF71" s="105">
        <v>0.5</v>
      </c>
      <c r="BG71" s="102">
        <v>10000</v>
      </c>
      <c r="BH71" s="102">
        <v>768400</v>
      </c>
      <c r="BI71" s="106">
        <v>9.9000000000000005E-2</v>
      </c>
      <c r="BJ71" s="96">
        <v>101</v>
      </c>
      <c r="BK71" s="99">
        <f t="shared" si="15"/>
        <v>0.29599999999999999</v>
      </c>
      <c r="BL71" s="99">
        <f t="shared" si="16"/>
        <v>0.76800000000000002</v>
      </c>
      <c r="BN71" s="107" t="s">
        <v>1114</v>
      </c>
      <c r="BO71" s="108" t="str">
        <f t="shared" si="0"/>
        <v>GA</v>
      </c>
      <c r="BP71" s="108">
        <v>90.12605161366443</v>
      </c>
      <c r="BQ71" s="108">
        <v>108.71299367370599</v>
      </c>
      <c r="BR71" s="108">
        <v>74.820109486777682</v>
      </c>
      <c r="BS71" s="108">
        <v>82.000450908228601</v>
      </c>
      <c r="BT71" s="108">
        <v>96.640656183520804</v>
      </c>
      <c r="BU71" s="108">
        <v>89.803577470677169</v>
      </c>
      <c r="BV71" s="108">
        <v>96.794321955266042</v>
      </c>
      <c r="CN71" s="97">
        <v>1015</v>
      </c>
      <c r="CO71" s="96" t="s">
        <v>1862</v>
      </c>
      <c r="CP71" s="169" t="s">
        <v>1467</v>
      </c>
      <c r="CQ71" s="169" t="s">
        <v>177</v>
      </c>
      <c r="CR71" s="98">
        <v>33900</v>
      </c>
      <c r="CS71" s="98">
        <v>43100</v>
      </c>
      <c r="CT71" s="170">
        <v>0.55000000000000004</v>
      </c>
    </row>
    <row r="72" spans="1:98" ht="21" hidden="1" customHeight="1" x14ac:dyDescent="0.25">
      <c r="AO72" s="96">
        <f t="shared" si="17"/>
        <v>36000</v>
      </c>
      <c r="AP72" s="97">
        <v>88</v>
      </c>
      <c r="AQ72" s="96" t="s">
        <v>93</v>
      </c>
      <c r="AR72" s="98">
        <v>36000</v>
      </c>
      <c r="AS72" s="98">
        <v>60500</v>
      </c>
      <c r="AT72" s="99">
        <f t="shared" si="13"/>
        <v>0.68055555555555558</v>
      </c>
      <c r="AU72" s="99">
        <f t="shared" si="14"/>
        <v>0.217</v>
      </c>
      <c r="AV72" s="100">
        <v>334</v>
      </c>
      <c r="AW72" s="96" t="s">
        <v>2080</v>
      </c>
      <c r="AX72" s="96" t="s">
        <v>371</v>
      </c>
      <c r="AY72" s="101" t="s">
        <v>163</v>
      </c>
      <c r="AZ72" s="101" t="s">
        <v>195</v>
      </c>
      <c r="BA72" s="102">
        <v>150000</v>
      </c>
      <c r="BB72" s="103">
        <v>47000</v>
      </c>
      <c r="BC72" s="103">
        <v>76000</v>
      </c>
      <c r="BD72" s="102">
        <v>669000</v>
      </c>
      <c r="BE72" s="104">
        <v>0.06</v>
      </c>
      <c r="BF72" s="105">
        <v>0.5</v>
      </c>
      <c r="BG72" s="102">
        <v>10000</v>
      </c>
      <c r="BH72" s="102">
        <v>669000</v>
      </c>
      <c r="BI72" s="106">
        <v>0.06</v>
      </c>
      <c r="BJ72" s="96">
        <v>101</v>
      </c>
      <c r="BK72" s="99">
        <f t="shared" si="15"/>
        <v>0.67</v>
      </c>
      <c r="BL72" s="99">
        <f t="shared" si="16"/>
        <v>0.76800000000000002</v>
      </c>
      <c r="BN72" s="107" t="s">
        <v>1118</v>
      </c>
      <c r="BO72" s="108" t="str">
        <f t="shared" si="0"/>
        <v>GA</v>
      </c>
      <c r="BP72" s="108">
        <v>88.301396200208288</v>
      </c>
      <c r="BQ72" s="108">
        <v>105.48954796368912</v>
      </c>
      <c r="BR72" s="108">
        <v>70.998560952025414</v>
      </c>
      <c r="BS72" s="108">
        <v>88.175541763939066</v>
      </c>
      <c r="BT72" s="108">
        <v>99.783898248057383</v>
      </c>
      <c r="BU72" s="108">
        <v>103.68015670870345</v>
      </c>
      <c r="BV72" s="108">
        <v>91.342661465636482</v>
      </c>
      <c r="CN72" s="97">
        <v>746</v>
      </c>
      <c r="CO72" s="96" t="s">
        <v>766</v>
      </c>
      <c r="CP72" s="169" t="s">
        <v>1462</v>
      </c>
      <c r="CQ72" s="169" t="s">
        <v>177</v>
      </c>
      <c r="CR72" s="98">
        <v>44200</v>
      </c>
      <c r="CS72" s="98">
        <v>64400</v>
      </c>
      <c r="CT72" s="170">
        <v>0.68</v>
      </c>
    </row>
    <row r="73" spans="1:98" ht="21" hidden="1" customHeight="1" x14ac:dyDescent="0.25">
      <c r="AO73" s="96">
        <f t="shared" si="17"/>
        <v>44000</v>
      </c>
      <c r="AP73" s="97">
        <v>39</v>
      </c>
      <c r="AQ73" s="96" t="s">
        <v>38</v>
      </c>
      <c r="AR73" s="98">
        <v>44000</v>
      </c>
      <c r="AS73" s="98">
        <v>80500</v>
      </c>
      <c r="AT73" s="99">
        <f t="shared" si="13"/>
        <v>0.82954545454545459</v>
      </c>
      <c r="AU73" s="99">
        <f t="shared" si="14"/>
        <v>0.69699999999999995</v>
      </c>
      <c r="AV73" s="100">
        <v>332</v>
      </c>
      <c r="AW73" s="96" t="s">
        <v>2081</v>
      </c>
      <c r="AX73" s="96" t="s">
        <v>414</v>
      </c>
      <c r="AY73" s="101" t="s">
        <v>159</v>
      </c>
      <c r="AZ73" s="101" t="s">
        <v>195</v>
      </c>
      <c r="BA73" s="102">
        <v>91000</v>
      </c>
      <c r="BB73" s="103">
        <v>41500</v>
      </c>
      <c r="BC73" s="103">
        <v>81500</v>
      </c>
      <c r="BD73" s="102">
        <v>669700</v>
      </c>
      <c r="BE73" s="104">
        <v>7.4999999999999997E-2</v>
      </c>
      <c r="BF73" s="105">
        <v>0.67</v>
      </c>
      <c r="BG73" s="102">
        <v>10000</v>
      </c>
      <c r="BH73" s="102">
        <v>718400</v>
      </c>
      <c r="BI73" s="106">
        <v>0.10299999999999999</v>
      </c>
      <c r="BJ73" s="96">
        <v>102</v>
      </c>
      <c r="BK73" s="99">
        <f t="shared" si="15"/>
        <v>0.222</v>
      </c>
      <c r="BL73" s="99">
        <f t="shared" si="16"/>
        <v>0.37</v>
      </c>
      <c r="BN73" s="107" t="s">
        <v>1127</v>
      </c>
      <c r="BO73" s="108" t="str">
        <f t="shared" ref="BO73:BO136" si="18">RIGHT(BN73,2)</f>
        <v>GA</v>
      </c>
      <c r="BP73" s="108">
        <v>95.552129103510367</v>
      </c>
      <c r="BQ73" s="108">
        <v>96.157993371514223</v>
      </c>
      <c r="BR73" s="108">
        <v>90.735339864858943</v>
      </c>
      <c r="BS73" s="108">
        <v>86.33835578739</v>
      </c>
      <c r="BT73" s="108">
        <v>99.287285914762236</v>
      </c>
      <c r="BU73" s="108">
        <v>103.30303986696632</v>
      </c>
      <c r="BV73" s="108">
        <v>100.3081886689161</v>
      </c>
      <c r="CN73" s="97">
        <v>1000</v>
      </c>
      <c r="CO73" s="96" t="s">
        <v>1066</v>
      </c>
      <c r="CP73" s="169" t="s">
        <v>1448</v>
      </c>
      <c r="CQ73" s="169" t="s">
        <v>1464</v>
      </c>
      <c r="CR73" s="98">
        <v>38700</v>
      </c>
      <c r="CS73" s="98">
        <v>50100</v>
      </c>
      <c r="CT73" s="169" t="s">
        <v>1459</v>
      </c>
    </row>
    <row r="74" spans="1:98" ht="21" hidden="1" customHeight="1" x14ac:dyDescent="0.25">
      <c r="AO74" s="96">
        <f t="shared" si="17"/>
        <v>60000</v>
      </c>
      <c r="AP74" s="97">
        <v>18</v>
      </c>
      <c r="AQ74" s="96" t="s">
        <v>17</v>
      </c>
      <c r="AR74" s="98">
        <v>60000</v>
      </c>
      <c r="AS74" s="98">
        <v>91500</v>
      </c>
      <c r="AT74" s="99">
        <f t="shared" si="13"/>
        <v>0.52500000000000002</v>
      </c>
      <c r="AU74" s="99">
        <f t="shared" si="14"/>
        <v>0.93700000000000006</v>
      </c>
      <c r="AV74" s="100">
        <v>416</v>
      </c>
      <c r="AW74" s="96" t="s">
        <v>2082</v>
      </c>
      <c r="AX74" s="96" t="s">
        <v>414</v>
      </c>
      <c r="AY74" s="101" t="s">
        <v>163</v>
      </c>
      <c r="AZ74" s="101" t="s">
        <v>195</v>
      </c>
      <c r="BA74" s="102">
        <v>144500</v>
      </c>
      <c r="BB74" s="103">
        <v>41500</v>
      </c>
      <c r="BC74" s="103">
        <v>81500</v>
      </c>
      <c r="BD74" s="102">
        <v>616300</v>
      </c>
      <c r="BE74" s="104">
        <v>5.8000000000000003E-2</v>
      </c>
      <c r="BF74" s="105">
        <v>0.67</v>
      </c>
      <c r="BG74" s="102">
        <v>10000</v>
      </c>
      <c r="BH74" s="102">
        <v>616300</v>
      </c>
      <c r="BI74" s="106">
        <v>5.8000000000000003E-2</v>
      </c>
      <c r="BJ74" s="96">
        <v>102</v>
      </c>
      <c r="BK74" s="99">
        <f t="shared" si="15"/>
        <v>0.622</v>
      </c>
      <c r="BL74" s="99">
        <f t="shared" si="16"/>
        <v>0.37</v>
      </c>
      <c r="BN74" s="107" t="s">
        <v>1194</v>
      </c>
      <c r="BO74" s="108" t="str">
        <f t="shared" si="18"/>
        <v>GA</v>
      </c>
      <c r="BP74" s="108">
        <v>88.576502469706242</v>
      </c>
      <c r="BQ74" s="108">
        <v>104.11573143427768</v>
      </c>
      <c r="BR74" s="108">
        <v>68.494424653663046</v>
      </c>
      <c r="BS74" s="108">
        <v>97.883672913171822</v>
      </c>
      <c r="BT74" s="108">
        <v>89.332657171571384</v>
      </c>
      <c r="BU74" s="108">
        <v>91.326959555935645</v>
      </c>
      <c r="BV74" s="108">
        <v>96.633460470001594</v>
      </c>
      <c r="CN74" s="97" t="s">
        <v>1684</v>
      </c>
      <c r="CO74" s="96" t="s">
        <v>989</v>
      </c>
      <c r="CP74" s="169" t="s">
        <v>1447</v>
      </c>
      <c r="CQ74" s="169" t="s">
        <v>166</v>
      </c>
      <c r="CR74" s="98">
        <v>37800</v>
      </c>
      <c r="CS74" s="98">
        <v>68900</v>
      </c>
      <c r="CT74" s="170">
        <v>0.6</v>
      </c>
    </row>
    <row r="75" spans="1:98" ht="21" hidden="1" customHeight="1" x14ac:dyDescent="0.25">
      <c r="AO75" s="96">
        <f t="shared" si="17"/>
        <v>50000</v>
      </c>
      <c r="AP75" s="97">
        <v>36</v>
      </c>
      <c r="AQ75" s="96" t="s">
        <v>35</v>
      </c>
      <c r="AR75" s="98">
        <v>50000</v>
      </c>
      <c r="AS75" s="98">
        <v>81500</v>
      </c>
      <c r="AT75" s="99">
        <f t="shared" si="13"/>
        <v>0.63</v>
      </c>
      <c r="AU75" s="99">
        <f t="shared" si="14"/>
        <v>0.81299999999999994</v>
      </c>
      <c r="AV75" s="100">
        <v>271</v>
      </c>
      <c r="AW75" s="96" t="s">
        <v>2083</v>
      </c>
      <c r="AX75" s="96" t="s">
        <v>372</v>
      </c>
      <c r="AY75" s="101" t="s">
        <v>159</v>
      </c>
      <c r="AZ75" s="101" t="s">
        <v>195</v>
      </c>
      <c r="BA75" s="102">
        <v>94000</v>
      </c>
      <c r="BB75" s="103">
        <v>41500</v>
      </c>
      <c r="BC75" s="103">
        <v>84500</v>
      </c>
      <c r="BD75" s="102">
        <v>720900</v>
      </c>
      <c r="BE75" s="104">
        <v>7.5999999999999998E-2</v>
      </c>
      <c r="BF75" s="105">
        <v>0.45</v>
      </c>
      <c r="BG75" s="102">
        <v>9500</v>
      </c>
      <c r="BH75" s="102">
        <v>767200</v>
      </c>
      <c r="BI75" s="106">
        <v>0.10100000000000001</v>
      </c>
      <c r="BJ75" s="96">
        <v>103</v>
      </c>
      <c r="BK75" s="99">
        <f t="shared" si="15"/>
        <v>0.249</v>
      </c>
      <c r="BL75" s="99">
        <f t="shared" si="16"/>
        <v>0.37</v>
      </c>
      <c r="BN75" s="107" t="s">
        <v>1300</v>
      </c>
      <c r="BO75" s="108" t="str">
        <f t="shared" si="18"/>
        <v>GA</v>
      </c>
      <c r="BP75" s="108">
        <v>94.800179420153881</v>
      </c>
      <c r="BQ75" s="108">
        <v>96.827846821998918</v>
      </c>
      <c r="BR75" s="108">
        <v>84.74948247280669</v>
      </c>
      <c r="BS75" s="108">
        <v>90.344695323539383</v>
      </c>
      <c r="BT75" s="108">
        <v>97.126981121094175</v>
      </c>
      <c r="BU75" s="108">
        <v>107.91317558405109</v>
      </c>
      <c r="BV75" s="108">
        <v>101.87720918316019</v>
      </c>
      <c r="CN75" s="97" t="s">
        <v>1596</v>
      </c>
      <c r="CO75" s="96" t="s">
        <v>805</v>
      </c>
      <c r="CP75" s="169" t="s">
        <v>1467</v>
      </c>
      <c r="CQ75" s="169" t="s">
        <v>171</v>
      </c>
      <c r="CR75" s="98">
        <v>42400</v>
      </c>
      <c r="CS75" s="98">
        <v>77500</v>
      </c>
      <c r="CT75" s="170">
        <v>0.63</v>
      </c>
    </row>
    <row r="76" spans="1:98" ht="21" hidden="1" customHeight="1" x14ac:dyDescent="0.25">
      <c r="AO76" s="96">
        <f t="shared" si="17"/>
        <v>51000</v>
      </c>
      <c r="AP76" s="97">
        <v>27</v>
      </c>
      <c r="AQ76" s="96" t="s">
        <v>26</v>
      </c>
      <c r="AR76" s="98">
        <v>51000</v>
      </c>
      <c r="AS76" s="98">
        <v>87000</v>
      </c>
      <c r="AT76" s="99">
        <f t="shared" si="13"/>
        <v>0.70588235294117652</v>
      </c>
      <c r="AU76" s="99">
        <f t="shared" si="14"/>
        <v>0.84399999999999997</v>
      </c>
      <c r="AV76" s="100">
        <v>335</v>
      </c>
      <c r="AW76" s="96" t="s">
        <v>2084</v>
      </c>
      <c r="AX76" s="96" t="s">
        <v>372</v>
      </c>
      <c r="AY76" s="101" t="s">
        <v>163</v>
      </c>
      <c r="AZ76" s="101" t="s">
        <v>195</v>
      </c>
      <c r="BA76" s="102">
        <v>147000</v>
      </c>
      <c r="BB76" s="103">
        <v>41500</v>
      </c>
      <c r="BC76" s="103">
        <v>84500</v>
      </c>
      <c r="BD76" s="102">
        <v>667600</v>
      </c>
      <c r="BE76" s="104">
        <v>0.06</v>
      </c>
      <c r="BF76" s="105">
        <v>0.45</v>
      </c>
      <c r="BG76" s="102">
        <v>9500</v>
      </c>
      <c r="BH76" s="102">
        <v>667600</v>
      </c>
      <c r="BI76" s="106">
        <v>0.06</v>
      </c>
      <c r="BJ76" s="96">
        <v>103</v>
      </c>
      <c r="BK76" s="99">
        <f t="shared" si="15"/>
        <v>0.64400000000000002</v>
      </c>
      <c r="BL76" s="99">
        <f t="shared" si="16"/>
        <v>0.37</v>
      </c>
      <c r="BN76" s="107" t="s">
        <v>1382</v>
      </c>
      <c r="BO76" s="108" t="str">
        <f t="shared" si="18"/>
        <v>GA</v>
      </c>
      <c r="BP76" s="108">
        <v>93.481915420282249</v>
      </c>
      <c r="BQ76" s="108">
        <v>94.736365252371954</v>
      </c>
      <c r="BR76" s="108">
        <v>83.953358697462519</v>
      </c>
      <c r="BS76" s="108">
        <v>93.985156660640783</v>
      </c>
      <c r="BT76" s="108">
        <v>98.357741837948026</v>
      </c>
      <c r="BU76" s="108">
        <v>98.989932344770779</v>
      </c>
      <c r="BV76" s="108">
        <v>99.090083419877089</v>
      </c>
      <c r="CN76" s="97" t="s">
        <v>1593</v>
      </c>
      <c r="CO76" s="96" t="s">
        <v>455</v>
      </c>
      <c r="CP76" s="169" t="s">
        <v>1451</v>
      </c>
      <c r="CQ76" s="169" t="s">
        <v>171</v>
      </c>
      <c r="CR76" s="98">
        <v>42000</v>
      </c>
      <c r="CS76" s="98">
        <v>77900</v>
      </c>
      <c r="CT76" s="170">
        <v>0.54</v>
      </c>
    </row>
    <row r="77" spans="1:98" ht="21" hidden="1" customHeight="1" x14ac:dyDescent="0.25">
      <c r="AO77" s="96">
        <f t="shared" si="17"/>
        <v>49000</v>
      </c>
      <c r="AP77" s="97">
        <v>35</v>
      </c>
      <c r="AQ77" s="96" t="s">
        <v>34</v>
      </c>
      <c r="AR77" s="98">
        <v>49000</v>
      </c>
      <c r="AS77" s="98">
        <v>82000</v>
      </c>
      <c r="AT77" s="99">
        <f t="shared" si="13"/>
        <v>0.67346938775510201</v>
      </c>
      <c r="AU77" s="99">
        <f t="shared" si="14"/>
        <v>0.77500000000000002</v>
      </c>
      <c r="AV77" s="100">
        <v>268</v>
      </c>
      <c r="AW77" s="96" t="s">
        <v>2085</v>
      </c>
      <c r="AX77" s="96" t="s">
        <v>369</v>
      </c>
      <c r="AY77" s="101" t="s">
        <v>159</v>
      </c>
      <c r="AZ77" s="101" t="s">
        <v>195</v>
      </c>
      <c r="BA77" s="102">
        <v>95500</v>
      </c>
      <c r="BB77" s="103">
        <v>43000</v>
      </c>
      <c r="BC77" s="103">
        <v>84500</v>
      </c>
      <c r="BD77" s="102">
        <v>721500</v>
      </c>
      <c r="BE77" s="104">
        <v>7.5999999999999998E-2</v>
      </c>
      <c r="BF77" s="105">
        <v>0.56999999999999995</v>
      </c>
      <c r="BG77" s="102">
        <v>10000</v>
      </c>
      <c r="BH77" s="102">
        <v>770800</v>
      </c>
      <c r="BI77" s="106">
        <v>0.10199999999999999</v>
      </c>
      <c r="BJ77" s="96">
        <v>104</v>
      </c>
      <c r="BK77" s="99">
        <f t="shared" si="15"/>
        <v>0.26600000000000001</v>
      </c>
      <c r="BL77" s="99">
        <f t="shared" si="16"/>
        <v>0.51</v>
      </c>
      <c r="BN77" s="107" t="s">
        <v>1417</v>
      </c>
      <c r="BO77" s="108" t="str">
        <f t="shared" si="18"/>
        <v>GA</v>
      </c>
      <c r="BP77" s="108">
        <v>94.107510576690586</v>
      </c>
      <c r="BQ77" s="108">
        <v>111.78645191419953</v>
      </c>
      <c r="BR77" s="108">
        <v>85.340048775344442</v>
      </c>
      <c r="BS77" s="108">
        <v>89.014503082902806</v>
      </c>
      <c r="BT77" s="108">
        <v>96.687955324184827</v>
      </c>
      <c r="BU77" s="108">
        <v>102.24340009020354</v>
      </c>
      <c r="BV77" s="108">
        <v>94.515527383009385</v>
      </c>
      <c r="CN77" s="97" t="s">
        <v>1580</v>
      </c>
      <c r="CO77" s="96" t="s">
        <v>598</v>
      </c>
      <c r="CP77" s="169" t="s">
        <v>1451</v>
      </c>
      <c r="CQ77" s="169" t="s">
        <v>195</v>
      </c>
      <c r="CR77" s="98">
        <v>41700</v>
      </c>
      <c r="CS77" s="98">
        <v>79200</v>
      </c>
      <c r="CT77" s="170">
        <v>0.49</v>
      </c>
    </row>
    <row r="78" spans="1:98" ht="21" hidden="1" customHeight="1" x14ac:dyDescent="0.25">
      <c r="AO78" s="96">
        <f t="shared" si="17"/>
        <v>37500</v>
      </c>
      <c r="AP78" s="97" t="s">
        <v>128</v>
      </c>
      <c r="AQ78" s="96" t="s">
        <v>130</v>
      </c>
      <c r="AR78" s="98">
        <v>37500</v>
      </c>
      <c r="AS78" s="98">
        <v>51000</v>
      </c>
      <c r="AT78" s="99">
        <f t="shared" si="13"/>
        <v>0.36</v>
      </c>
      <c r="AU78" s="99">
        <f t="shared" si="14"/>
        <v>0.34100000000000003</v>
      </c>
      <c r="AV78" s="100">
        <v>336</v>
      </c>
      <c r="AW78" s="96" t="s">
        <v>2086</v>
      </c>
      <c r="AX78" s="96" t="s">
        <v>369</v>
      </c>
      <c r="AY78" s="101" t="s">
        <v>163</v>
      </c>
      <c r="AZ78" s="101" t="s">
        <v>195</v>
      </c>
      <c r="BA78" s="102">
        <v>150000</v>
      </c>
      <c r="BB78" s="103">
        <v>43000</v>
      </c>
      <c r="BC78" s="103">
        <v>84500</v>
      </c>
      <c r="BD78" s="102">
        <v>667100</v>
      </c>
      <c r="BE78" s="104">
        <v>5.8999999999999997E-2</v>
      </c>
      <c r="BF78" s="105">
        <v>0.56999999999999995</v>
      </c>
      <c r="BG78" s="102">
        <v>10000</v>
      </c>
      <c r="BH78" s="102">
        <v>667100</v>
      </c>
      <c r="BI78" s="106">
        <v>5.8999999999999997E-2</v>
      </c>
      <c r="BJ78" s="96">
        <v>104</v>
      </c>
      <c r="BK78" s="99">
        <f t="shared" si="15"/>
        <v>0.67</v>
      </c>
      <c r="BL78" s="99">
        <f t="shared" si="16"/>
        <v>0.51</v>
      </c>
      <c r="BN78" s="107" t="s">
        <v>1246</v>
      </c>
      <c r="BO78" s="108" t="str">
        <f t="shared" si="18"/>
        <v>HI</v>
      </c>
      <c r="BP78" s="108">
        <v>165.737756163244</v>
      </c>
      <c r="BQ78" s="108">
        <v>160.11659952936478</v>
      </c>
      <c r="BR78" s="108">
        <v>248.97526386887372</v>
      </c>
      <c r="BS78" s="108">
        <v>146.60281721490307</v>
      </c>
      <c r="BT78" s="108">
        <v>126.23596015223136</v>
      </c>
      <c r="BU78" s="108">
        <v>119.95466159314729</v>
      </c>
      <c r="BV78" s="108">
        <v>117.93241092027473</v>
      </c>
      <c r="CN78" s="97" t="s">
        <v>1824</v>
      </c>
      <c r="CO78" s="96" t="s">
        <v>1058</v>
      </c>
      <c r="CP78" s="169" t="s">
        <v>1462</v>
      </c>
      <c r="CQ78" s="169" t="s">
        <v>177</v>
      </c>
      <c r="CR78" s="98">
        <v>35200</v>
      </c>
      <c r="CS78" s="98">
        <v>55900</v>
      </c>
      <c r="CT78" s="170">
        <v>0.51</v>
      </c>
    </row>
    <row r="79" spans="1:98" ht="21" hidden="1" customHeight="1" x14ac:dyDescent="0.25">
      <c r="AO79" s="96">
        <f t="shared" si="17"/>
        <v>35500</v>
      </c>
      <c r="AP79" s="97">
        <v>99</v>
      </c>
      <c r="AQ79" s="96" t="s">
        <v>105</v>
      </c>
      <c r="AR79" s="98">
        <v>35500</v>
      </c>
      <c r="AS79" s="98">
        <v>57500</v>
      </c>
      <c r="AT79" s="99">
        <f t="shared" si="13"/>
        <v>0.61971830985915488</v>
      </c>
      <c r="AU79" s="99">
        <f t="shared" si="14"/>
        <v>0.16200000000000001</v>
      </c>
      <c r="AV79" s="100">
        <v>457</v>
      </c>
      <c r="AW79" s="96" t="s">
        <v>2087</v>
      </c>
      <c r="AX79" s="96" t="s">
        <v>495</v>
      </c>
      <c r="AY79" s="101" t="s">
        <v>159</v>
      </c>
      <c r="AZ79" s="101" t="s">
        <v>195</v>
      </c>
      <c r="BA79" s="102">
        <v>94500</v>
      </c>
      <c r="BB79" s="103">
        <v>43000</v>
      </c>
      <c r="BC79" s="103">
        <v>73500</v>
      </c>
      <c r="BD79" s="102">
        <v>592400</v>
      </c>
      <c r="BE79" s="104">
        <v>7.0000000000000007E-2</v>
      </c>
      <c r="BF79" s="105">
        <v>0.71</v>
      </c>
      <c r="BG79" s="102">
        <v>10250</v>
      </c>
      <c r="BH79" s="102">
        <v>643300</v>
      </c>
      <c r="BI79" s="106">
        <v>9.8000000000000004E-2</v>
      </c>
      <c r="BJ79" s="96">
        <v>105</v>
      </c>
      <c r="BK79" s="99">
        <f t="shared" si="15"/>
        <v>0.254</v>
      </c>
      <c r="BL79" s="99">
        <f t="shared" si="16"/>
        <v>0.51</v>
      </c>
      <c r="BN79" s="107" t="s">
        <v>1119</v>
      </c>
      <c r="BO79" s="108" t="str">
        <f t="shared" si="18"/>
        <v>IA</v>
      </c>
      <c r="BP79" s="108">
        <v>96.791118677030937</v>
      </c>
      <c r="BQ79" s="108">
        <v>93.737683736958815</v>
      </c>
      <c r="BR79" s="108">
        <v>104.77872809355071</v>
      </c>
      <c r="BS79" s="108">
        <v>82.32468357987544</v>
      </c>
      <c r="BT79" s="108">
        <v>101.84279474243839</v>
      </c>
      <c r="BU79" s="108">
        <v>98.415024926936781</v>
      </c>
      <c r="BV79" s="108">
        <v>93.710847118037748</v>
      </c>
      <c r="CN79" s="97" t="s">
        <v>1646</v>
      </c>
      <c r="CO79" s="96" t="s">
        <v>725</v>
      </c>
      <c r="CP79" s="169" t="s">
        <v>1448</v>
      </c>
      <c r="CQ79" s="169" t="s">
        <v>177</v>
      </c>
      <c r="CR79" s="98">
        <v>39600</v>
      </c>
      <c r="CS79" s="98">
        <v>72000</v>
      </c>
      <c r="CT79" s="170">
        <v>0.53</v>
      </c>
    </row>
    <row r="80" spans="1:98" ht="21" hidden="1" customHeight="1" x14ac:dyDescent="0.25">
      <c r="AO80" s="96">
        <f t="shared" si="17"/>
        <v>42500</v>
      </c>
      <c r="AP80" s="97" t="s">
        <v>44</v>
      </c>
      <c r="AQ80" s="96" t="s">
        <v>47</v>
      </c>
      <c r="AR80" s="98">
        <v>42500</v>
      </c>
      <c r="AS80" s="98">
        <v>77000</v>
      </c>
      <c r="AT80" s="99">
        <f t="shared" si="13"/>
        <v>0.81176470588235294</v>
      </c>
      <c r="AU80" s="99">
        <f t="shared" si="14"/>
        <v>0.68200000000000005</v>
      </c>
      <c r="AV80" s="100">
        <v>575</v>
      </c>
      <c r="AW80" s="96" t="s">
        <v>2088</v>
      </c>
      <c r="AX80" s="96" t="s">
        <v>495</v>
      </c>
      <c r="AY80" s="101" t="s">
        <v>163</v>
      </c>
      <c r="AZ80" s="101" t="s">
        <v>195</v>
      </c>
      <c r="BA80" s="102">
        <v>149500</v>
      </c>
      <c r="BB80" s="103">
        <v>43000</v>
      </c>
      <c r="BC80" s="103">
        <v>73500</v>
      </c>
      <c r="BD80" s="102">
        <v>537800</v>
      </c>
      <c r="BE80" s="104">
        <v>5.3999999999999999E-2</v>
      </c>
      <c r="BF80" s="105">
        <v>0.71</v>
      </c>
      <c r="BG80" s="102">
        <v>10250</v>
      </c>
      <c r="BH80" s="102">
        <v>537800</v>
      </c>
      <c r="BI80" s="106">
        <v>5.3999999999999999E-2</v>
      </c>
      <c r="BJ80" s="96">
        <v>105</v>
      </c>
      <c r="BK80" s="99">
        <f t="shared" si="15"/>
        <v>0.66500000000000004</v>
      </c>
      <c r="BL80" s="99">
        <f t="shared" si="16"/>
        <v>0.51</v>
      </c>
      <c r="BN80" s="107" t="s">
        <v>1151</v>
      </c>
      <c r="BO80" s="108" t="str">
        <f t="shared" si="18"/>
        <v>IA</v>
      </c>
      <c r="BP80" s="108">
        <v>96.965907043477301</v>
      </c>
      <c r="BQ80" s="108">
        <v>93.783956995131163</v>
      </c>
      <c r="BR80" s="108">
        <v>94.645744628162802</v>
      </c>
      <c r="BS80" s="108">
        <v>108.62373903563527</v>
      </c>
      <c r="BT80" s="108">
        <v>98.576435729567734</v>
      </c>
      <c r="BU80" s="108">
        <v>89.90704447878872</v>
      </c>
      <c r="BV80" s="108">
        <v>97.119910120604132</v>
      </c>
      <c r="CN80" s="97" t="s">
        <v>1706</v>
      </c>
      <c r="CO80" s="96" t="s">
        <v>597</v>
      </c>
      <c r="CP80" s="169" t="s">
        <v>1466</v>
      </c>
      <c r="CQ80" s="169" t="s">
        <v>1476</v>
      </c>
      <c r="CR80" s="98">
        <v>43100</v>
      </c>
      <c r="CS80" s="98">
        <v>67000</v>
      </c>
      <c r="CT80" s="170">
        <v>0.6</v>
      </c>
    </row>
    <row r="81" spans="41:98" ht="21" hidden="1" customHeight="1" x14ac:dyDescent="0.25">
      <c r="AO81" s="96">
        <f t="shared" si="17"/>
        <v>41000</v>
      </c>
      <c r="AP81" s="97">
        <v>16</v>
      </c>
      <c r="AQ81" s="96" t="s">
        <v>15</v>
      </c>
      <c r="AR81" s="98">
        <v>41000</v>
      </c>
      <c r="AS81" s="98">
        <v>93000</v>
      </c>
      <c r="AT81" s="99">
        <f t="shared" si="13"/>
        <v>1.2682926829268293</v>
      </c>
      <c r="AU81" s="99">
        <f t="shared" si="14"/>
        <v>0.57299999999999995</v>
      </c>
      <c r="AV81" s="100">
        <v>267</v>
      </c>
      <c r="AW81" s="96" t="s">
        <v>2089</v>
      </c>
      <c r="AX81" s="96" t="s">
        <v>368</v>
      </c>
      <c r="AY81" s="101" t="s">
        <v>159</v>
      </c>
      <c r="AZ81" s="101" t="s">
        <v>195</v>
      </c>
      <c r="BA81" s="102">
        <v>105500</v>
      </c>
      <c r="BB81" s="103">
        <v>43500</v>
      </c>
      <c r="BC81" s="103">
        <v>80500</v>
      </c>
      <c r="BD81" s="102">
        <v>722700</v>
      </c>
      <c r="BE81" s="104">
        <v>7.1999999999999995E-2</v>
      </c>
      <c r="BF81" s="105">
        <v>0.6</v>
      </c>
      <c r="BG81" s="102">
        <v>10250</v>
      </c>
      <c r="BH81" s="102">
        <v>773400</v>
      </c>
      <c r="BI81" s="106">
        <v>9.6000000000000002E-2</v>
      </c>
      <c r="BJ81" s="96">
        <v>106</v>
      </c>
      <c r="BK81" s="99">
        <f t="shared" si="15"/>
        <v>0.35199999999999998</v>
      </c>
      <c r="BL81" s="99">
        <f t="shared" si="16"/>
        <v>0.55100000000000005</v>
      </c>
      <c r="BN81" s="107" t="s">
        <v>1158</v>
      </c>
      <c r="BO81" s="108" t="str">
        <f t="shared" si="18"/>
        <v>IA</v>
      </c>
      <c r="BP81" s="108">
        <v>92.027361250939393</v>
      </c>
      <c r="BQ81" s="108">
        <v>94.841572558852548</v>
      </c>
      <c r="BR81" s="108">
        <v>79.110009962795957</v>
      </c>
      <c r="BS81" s="108">
        <v>101.63557070605592</v>
      </c>
      <c r="BT81" s="108">
        <v>97.136506623959249</v>
      </c>
      <c r="BU81" s="108">
        <v>94.418444845379071</v>
      </c>
      <c r="BV81" s="108">
        <v>97.522600214451558</v>
      </c>
      <c r="CN81" s="97" t="s">
        <v>1482</v>
      </c>
      <c r="CO81" s="96" t="s">
        <v>285</v>
      </c>
      <c r="CP81" s="169" t="s">
        <v>1451</v>
      </c>
      <c r="CQ81" s="169" t="s">
        <v>1454</v>
      </c>
      <c r="CR81" s="98">
        <v>50200</v>
      </c>
      <c r="CS81" s="98">
        <v>95100</v>
      </c>
      <c r="CT81" s="170">
        <v>0.44</v>
      </c>
    </row>
    <row r="82" spans="41:98" ht="21" hidden="1" customHeight="1" x14ac:dyDescent="0.25">
      <c r="AO82" s="96">
        <f t="shared" si="17"/>
        <v>37000</v>
      </c>
      <c r="AP82" s="97">
        <v>78</v>
      </c>
      <c r="AQ82" s="96" t="s">
        <v>81</v>
      </c>
      <c r="AR82" s="98">
        <v>37000</v>
      </c>
      <c r="AS82" s="98">
        <v>65000</v>
      </c>
      <c r="AT82" s="99">
        <f t="shared" si="13"/>
        <v>0.7567567567567568</v>
      </c>
      <c r="AU82" s="99">
        <f t="shared" si="14"/>
        <v>0.317</v>
      </c>
      <c r="AV82" s="100">
        <v>333</v>
      </c>
      <c r="AW82" s="96" t="s">
        <v>2090</v>
      </c>
      <c r="AX82" s="96" t="s">
        <v>368</v>
      </c>
      <c r="AY82" s="101" t="s">
        <v>163</v>
      </c>
      <c r="AZ82" s="101" t="s">
        <v>195</v>
      </c>
      <c r="BA82" s="102">
        <v>159000</v>
      </c>
      <c r="BB82" s="103">
        <v>43500</v>
      </c>
      <c r="BC82" s="103">
        <v>80500</v>
      </c>
      <c r="BD82" s="102">
        <v>669300</v>
      </c>
      <c r="BE82" s="104">
        <v>5.8000000000000003E-2</v>
      </c>
      <c r="BF82" s="105">
        <v>0.6</v>
      </c>
      <c r="BG82" s="102">
        <v>10250</v>
      </c>
      <c r="BH82" s="102">
        <v>669300</v>
      </c>
      <c r="BI82" s="106">
        <v>5.8000000000000003E-2</v>
      </c>
      <c r="BJ82" s="96">
        <v>106</v>
      </c>
      <c r="BK82" s="99">
        <f t="shared" si="15"/>
        <v>0.73299999999999998</v>
      </c>
      <c r="BL82" s="99">
        <f t="shared" si="16"/>
        <v>0.55100000000000005</v>
      </c>
      <c r="BN82" s="107" t="s">
        <v>1190</v>
      </c>
      <c r="BO82" s="108" t="str">
        <f t="shared" si="18"/>
        <v>IA</v>
      </c>
      <c r="BP82" s="108">
        <v>90.934891962500899</v>
      </c>
      <c r="BQ82" s="108">
        <v>90.91991603570591</v>
      </c>
      <c r="BR82" s="108">
        <v>89.579908368512591</v>
      </c>
      <c r="BS82" s="108">
        <v>90.209722053867537</v>
      </c>
      <c r="BT82" s="108">
        <v>95.865021506321966</v>
      </c>
      <c r="BU82" s="108">
        <v>90.816629491526982</v>
      </c>
      <c r="BV82" s="108">
        <v>90.909525269600138</v>
      </c>
      <c r="CN82" s="97" t="s">
        <v>1495</v>
      </c>
      <c r="CO82" s="96" t="s">
        <v>308</v>
      </c>
      <c r="CP82" s="169" t="s">
        <v>1451</v>
      </c>
      <c r="CQ82" s="169" t="s">
        <v>1454</v>
      </c>
      <c r="CR82" s="98">
        <v>48000</v>
      </c>
      <c r="CS82" s="98">
        <v>90700</v>
      </c>
      <c r="CT82" s="170">
        <v>0.44</v>
      </c>
    </row>
    <row r="83" spans="41:98" ht="21" hidden="1" customHeight="1" x14ac:dyDescent="0.25">
      <c r="AO83" s="96">
        <f t="shared" si="17"/>
        <v>34500</v>
      </c>
      <c r="AP83" s="97">
        <v>104</v>
      </c>
      <c r="AQ83" s="96" t="s">
        <v>111</v>
      </c>
      <c r="AR83" s="98">
        <v>34500</v>
      </c>
      <c r="AS83" s="98">
        <v>56000</v>
      </c>
      <c r="AT83" s="99">
        <f t="shared" si="13"/>
        <v>0.62318840579710144</v>
      </c>
      <c r="AU83" s="99">
        <f t="shared" si="14"/>
        <v>0.108</v>
      </c>
      <c r="AV83" s="100">
        <v>296</v>
      </c>
      <c r="AW83" s="96" t="s">
        <v>2091</v>
      </c>
      <c r="AX83" s="96" t="s">
        <v>388</v>
      </c>
      <c r="AY83" s="101" t="s">
        <v>159</v>
      </c>
      <c r="AZ83" s="101" t="s">
        <v>195</v>
      </c>
      <c r="BA83" s="102">
        <v>104500</v>
      </c>
      <c r="BB83" s="103">
        <v>46000</v>
      </c>
      <c r="BC83" s="103">
        <v>83500</v>
      </c>
      <c r="BD83" s="102">
        <v>697100</v>
      </c>
      <c r="BE83" s="104">
        <v>7.1999999999999995E-2</v>
      </c>
      <c r="BF83" s="105">
        <v>0.56999999999999995</v>
      </c>
      <c r="BG83" s="102">
        <v>10250</v>
      </c>
      <c r="BH83" s="102">
        <v>747200</v>
      </c>
      <c r="BI83" s="106">
        <v>9.5000000000000001E-2</v>
      </c>
      <c r="BJ83" s="96">
        <v>107</v>
      </c>
      <c r="BK83" s="99">
        <f t="shared" si="15"/>
        <v>0.34499999999999997</v>
      </c>
      <c r="BL83" s="99">
        <f t="shared" si="16"/>
        <v>0.71899999999999997</v>
      </c>
      <c r="BN83" s="107" t="s">
        <v>1196</v>
      </c>
      <c r="BO83" s="108" t="str">
        <f t="shared" si="18"/>
        <v>IA</v>
      </c>
      <c r="BP83" s="108">
        <v>95.948481822096909</v>
      </c>
      <c r="BQ83" s="108">
        <v>98.050928311682156</v>
      </c>
      <c r="BR83" s="108">
        <v>86.472341175547911</v>
      </c>
      <c r="BS83" s="108">
        <v>105.24055776660637</v>
      </c>
      <c r="BT83" s="108">
        <v>99.531341175964783</v>
      </c>
      <c r="BU83" s="108">
        <v>96.500544212202215</v>
      </c>
      <c r="BV83" s="108">
        <v>99.474783261418594</v>
      </c>
      <c r="CN83" s="97">
        <v>112</v>
      </c>
      <c r="CO83" s="169" t="s">
        <v>640</v>
      </c>
      <c r="CP83" s="169" t="s">
        <v>1451</v>
      </c>
      <c r="CQ83" s="169" t="s">
        <v>171</v>
      </c>
      <c r="CR83" s="98">
        <v>46000</v>
      </c>
      <c r="CS83" s="98">
        <v>91400</v>
      </c>
      <c r="CT83" s="170">
        <v>0.5</v>
      </c>
    </row>
    <row r="84" spans="41:98" ht="21" hidden="1" customHeight="1" x14ac:dyDescent="0.25">
      <c r="AO84" s="96">
        <f t="shared" si="17"/>
        <v>41000</v>
      </c>
      <c r="AP84" s="97">
        <v>70</v>
      </c>
      <c r="AQ84" s="96" t="s">
        <v>72</v>
      </c>
      <c r="AR84" s="98">
        <v>41000</v>
      </c>
      <c r="AS84" s="98">
        <v>66500</v>
      </c>
      <c r="AT84" s="99">
        <f t="shared" si="13"/>
        <v>0.62195121951219512</v>
      </c>
      <c r="AU84" s="99">
        <f t="shared" si="14"/>
        <v>0.57299999999999995</v>
      </c>
      <c r="AV84" s="100">
        <v>374</v>
      </c>
      <c r="AW84" s="96" t="s">
        <v>2092</v>
      </c>
      <c r="AX84" s="96" t="s">
        <v>388</v>
      </c>
      <c r="AY84" s="101" t="s">
        <v>163</v>
      </c>
      <c r="AZ84" s="101" t="s">
        <v>195</v>
      </c>
      <c r="BA84" s="102">
        <v>158500</v>
      </c>
      <c r="BB84" s="103">
        <v>46000</v>
      </c>
      <c r="BC84" s="103">
        <v>83500</v>
      </c>
      <c r="BD84" s="102">
        <v>643300</v>
      </c>
      <c r="BE84" s="104">
        <v>5.7000000000000002E-2</v>
      </c>
      <c r="BF84" s="105">
        <v>0.56999999999999995</v>
      </c>
      <c r="BG84" s="102">
        <v>10250</v>
      </c>
      <c r="BH84" s="102">
        <v>643300</v>
      </c>
      <c r="BI84" s="106">
        <v>5.7000000000000002E-2</v>
      </c>
      <c r="BJ84" s="96">
        <v>107</v>
      </c>
      <c r="BK84" s="99">
        <f t="shared" si="15"/>
        <v>0.72799999999999998</v>
      </c>
      <c r="BL84" s="99">
        <f t="shared" si="16"/>
        <v>0.71899999999999997</v>
      </c>
      <c r="BN84" s="107" t="s">
        <v>1254</v>
      </c>
      <c r="BO84" s="108" t="str">
        <f t="shared" si="18"/>
        <v>IA</v>
      </c>
      <c r="BP84" s="108">
        <v>96.24201538772563</v>
      </c>
      <c r="BQ84" s="108">
        <v>94.886596043789908</v>
      </c>
      <c r="BR84" s="108">
        <v>97.325206523947983</v>
      </c>
      <c r="BS84" s="108">
        <v>80.12777324492906</v>
      </c>
      <c r="BT84" s="108">
        <v>102.75434546844929</v>
      </c>
      <c r="BU84" s="108">
        <v>95.41875062696721</v>
      </c>
      <c r="BV84" s="108">
        <v>98.969107412854285</v>
      </c>
      <c r="CN84" s="97">
        <v>781</v>
      </c>
      <c r="CO84" s="96" t="s">
        <v>425</v>
      </c>
      <c r="CP84" s="169" t="s">
        <v>1448</v>
      </c>
      <c r="CQ84" s="169" t="s">
        <v>192</v>
      </c>
      <c r="CR84" s="98">
        <v>42100</v>
      </c>
      <c r="CS84" s="98">
        <v>63200</v>
      </c>
      <c r="CT84" s="170">
        <v>0.62</v>
      </c>
    </row>
    <row r="85" spans="41:98" ht="21" hidden="1" customHeight="1" x14ac:dyDescent="0.25">
      <c r="AO85" s="96">
        <f t="shared" si="17"/>
        <v>35500</v>
      </c>
      <c r="AP85" s="97">
        <v>82</v>
      </c>
      <c r="AQ85" s="96" t="s">
        <v>86</v>
      </c>
      <c r="AR85" s="98">
        <v>35500</v>
      </c>
      <c r="AS85" s="98">
        <v>62500</v>
      </c>
      <c r="AT85" s="99">
        <f t="shared" si="13"/>
        <v>0.76056338028169013</v>
      </c>
      <c r="AU85" s="99">
        <f t="shared" si="14"/>
        <v>0.16200000000000001</v>
      </c>
      <c r="AV85" s="100">
        <v>714</v>
      </c>
      <c r="AW85" s="96" t="s">
        <v>2093</v>
      </c>
      <c r="AX85" s="96" t="s">
        <v>664</v>
      </c>
      <c r="AY85" s="101" t="s">
        <v>159</v>
      </c>
      <c r="AZ85" s="101" t="s">
        <v>195</v>
      </c>
      <c r="BA85" s="102">
        <v>95000</v>
      </c>
      <c r="BB85" s="103">
        <v>45500</v>
      </c>
      <c r="BC85" s="103">
        <v>75000</v>
      </c>
      <c r="BD85" s="102">
        <v>467800</v>
      </c>
      <c r="BE85" s="104">
        <v>6.2E-2</v>
      </c>
      <c r="BF85" s="105">
        <v>0.71</v>
      </c>
      <c r="BG85" s="102">
        <v>10250</v>
      </c>
      <c r="BH85" s="102">
        <v>518600</v>
      </c>
      <c r="BI85" s="106">
        <v>0.09</v>
      </c>
      <c r="BJ85" s="96">
        <v>108</v>
      </c>
      <c r="BK85" s="99">
        <f t="shared" si="15"/>
        <v>0.26100000000000001</v>
      </c>
      <c r="BL85" s="99">
        <f t="shared" si="16"/>
        <v>0.69099999999999995</v>
      </c>
      <c r="BN85" s="107" t="s">
        <v>1305</v>
      </c>
      <c r="BO85" s="108" t="str">
        <f t="shared" si="18"/>
        <v>IA</v>
      </c>
      <c r="BP85" s="108">
        <v>89.069003070598853</v>
      </c>
      <c r="BQ85" s="108">
        <v>89.362961793941693</v>
      </c>
      <c r="BR85" s="108">
        <v>73.069780496483133</v>
      </c>
      <c r="BS85" s="108">
        <v>105.57728613121553</v>
      </c>
      <c r="BT85" s="108">
        <v>99.506550266473582</v>
      </c>
      <c r="BU85" s="108">
        <v>94.833714279270652</v>
      </c>
      <c r="BV85" s="108">
        <v>94.154205652693847</v>
      </c>
      <c r="CN85" s="97" t="s">
        <v>1658</v>
      </c>
      <c r="CO85" s="96" t="s">
        <v>784</v>
      </c>
      <c r="CP85" s="169" t="s">
        <v>1462</v>
      </c>
      <c r="CQ85" s="169" t="s">
        <v>1461</v>
      </c>
      <c r="CR85" s="98">
        <v>40800</v>
      </c>
      <c r="CS85" s="98">
        <v>70700</v>
      </c>
      <c r="CT85" s="170">
        <v>0.49</v>
      </c>
    </row>
    <row r="86" spans="41:98" ht="21" hidden="1" customHeight="1" x14ac:dyDescent="0.25">
      <c r="AO86" s="96">
        <f t="shared" si="17"/>
        <v>38500</v>
      </c>
      <c r="AP86" s="97">
        <v>52</v>
      </c>
      <c r="AQ86" s="96" t="s">
        <v>53</v>
      </c>
      <c r="AR86" s="98">
        <v>38500</v>
      </c>
      <c r="AS86" s="98">
        <v>75000</v>
      </c>
      <c r="AT86" s="99">
        <f t="shared" si="13"/>
        <v>0.94805194805194803</v>
      </c>
      <c r="AU86" s="99">
        <f t="shared" si="14"/>
        <v>0.39500000000000002</v>
      </c>
      <c r="AV86" s="100">
        <v>835</v>
      </c>
      <c r="AW86" s="96" t="s">
        <v>2094</v>
      </c>
      <c r="AX86" s="96" t="s">
        <v>664</v>
      </c>
      <c r="AY86" s="101" t="s">
        <v>163</v>
      </c>
      <c r="AZ86" s="101" t="s">
        <v>195</v>
      </c>
      <c r="BA86" s="102">
        <v>148500</v>
      </c>
      <c r="BB86" s="103">
        <v>45500</v>
      </c>
      <c r="BC86" s="103">
        <v>75000</v>
      </c>
      <c r="BD86" s="102">
        <v>414200</v>
      </c>
      <c r="BE86" s="104">
        <v>4.7E-2</v>
      </c>
      <c r="BF86" s="105">
        <v>0.71</v>
      </c>
      <c r="BG86" s="102">
        <v>10250</v>
      </c>
      <c r="BH86" s="102">
        <v>414200</v>
      </c>
      <c r="BI86" s="106">
        <v>4.7E-2</v>
      </c>
      <c r="BJ86" s="96">
        <v>108</v>
      </c>
      <c r="BK86" s="99">
        <f t="shared" si="15"/>
        <v>0.65400000000000003</v>
      </c>
      <c r="BL86" s="99">
        <f t="shared" si="16"/>
        <v>0.69099999999999995</v>
      </c>
      <c r="BN86" s="107" t="s">
        <v>1422</v>
      </c>
      <c r="BO86" s="108" t="str">
        <f t="shared" si="18"/>
        <v>IA</v>
      </c>
      <c r="BP86" s="108">
        <v>91.731200679129543</v>
      </c>
      <c r="BQ86" s="108">
        <v>89.536036800345059</v>
      </c>
      <c r="BR86" s="108">
        <v>89.593723893639464</v>
      </c>
      <c r="BS86" s="108">
        <v>88.239358384155381</v>
      </c>
      <c r="BT86" s="108">
        <v>99.357029166337909</v>
      </c>
      <c r="BU86" s="108">
        <v>95.946521704944303</v>
      </c>
      <c r="BV86" s="108">
        <v>92.771573018890365</v>
      </c>
      <c r="CN86" s="97" t="s">
        <v>1490</v>
      </c>
      <c r="CO86" s="96" t="s">
        <v>318</v>
      </c>
      <c r="CP86" s="169" t="s">
        <v>1462</v>
      </c>
      <c r="CQ86" s="169" t="s">
        <v>1464</v>
      </c>
      <c r="CR86" s="98">
        <v>49200</v>
      </c>
      <c r="CS86" s="98">
        <v>93000</v>
      </c>
      <c r="CT86" s="170">
        <v>0.47</v>
      </c>
    </row>
    <row r="87" spans="41:98" ht="21" hidden="1" customHeight="1" x14ac:dyDescent="0.25">
      <c r="AO87" s="96">
        <f t="shared" si="17"/>
        <v>39500</v>
      </c>
      <c r="AP87" s="97">
        <v>60</v>
      </c>
      <c r="AQ87" s="96" t="s">
        <v>61</v>
      </c>
      <c r="AR87" s="98">
        <v>39500</v>
      </c>
      <c r="AS87" s="98">
        <v>72000</v>
      </c>
      <c r="AT87" s="99">
        <f t="shared" si="13"/>
        <v>0.82278481012658233</v>
      </c>
      <c r="AU87" s="99">
        <f t="shared" si="14"/>
        <v>0.45700000000000002</v>
      </c>
      <c r="AV87" s="100">
        <v>368</v>
      </c>
      <c r="AW87" s="96" t="s">
        <v>2095</v>
      </c>
      <c r="AX87" s="96" t="s">
        <v>437</v>
      </c>
      <c r="AY87" s="101" t="s">
        <v>159</v>
      </c>
      <c r="AZ87" s="101" t="s">
        <v>195</v>
      </c>
      <c r="BA87" s="102">
        <v>87000</v>
      </c>
      <c r="BB87" s="103">
        <v>43000</v>
      </c>
      <c r="BC87" s="103">
        <v>67000</v>
      </c>
      <c r="BD87" s="102">
        <v>645200</v>
      </c>
      <c r="BE87" s="104">
        <v>7.4999999999999997E-2</v>
      </c>
      <c r="BF87" s="105">
        <v>0.73</v>
      </c>
      <c r="BG87" s="102">
        <v>9250</v>
      </c>
      <c r="BH87" s="102">
        <v>688300</v>
      </c>
      <c r="BI87" s="106">
        <v>0.1</v>
      </c>
      <c r="BJ87" s="96">
        <v>110</v>
      </c>
      <c r="BK87" s="99">
        <f t="shared" si="15"/>
        <v>0.188</v>
      </c>
      <c r="BL87" s="99">
        <f t="shared" si="16"/>
        <v>0.51</v>
      </c>
      <c r="BN87" s="107" t="s">
        <v>1143</v>
      </c>
      <c r="BO87" s="108" t="str">
        <f t="shared" si="18"/>
        <v>ID</v>
      </c>
      <c r="BP87" s="108">
        <v>97.242584001364008</v>
      </c>
      <c r="BQ87" s="108">
        <v>98.503212897235997</v>
      </c>
      <c r="BR87" s="108">
        <v>84.024005044110481</v>
      </c>
      <c r="BS87" s="108">
        <v>99.627165763702536</v>
      </c>
      <c r="BT87" s="108">
        <v>108.00141922768265</v>
      </c>
      <c r="BU87" s="108">
        <v>106.6440266321072</v>
      </c>
      <c r="BV87" s="108">
        <v>103.28028234639903</v>
      </c>
      <c r="CN87" s="97" t="s">
        <v>1508</v>
      </c>
      <c r="CO87" s="96" t="s">
        <v>274</v>
      </c>
      <c r="CP87" s="169" t="s">
        <v>1451</v>
      </c>
      <c r="CQ87" s="169" t="s">
        <v>166</v>
      </c>
      <c r="CR87" s="98">
        <v>43900</v>
      </c>
      <c r="CS87" s="98">
        <v>87700</v>
      </c>
      <c r="CT87" s="170">
        <v>0.53</v>
      </c>
    </row>
    <row r="88" spans="41:98" ht="21" hidden="1" customHeight="1" x14ac:dyDescent="0.25">
      <c r="AO88" s="96">
        <f t="shared" si="17"/>
        <v>52000</v>
      </c>
      <c r="AP88" s="97">
        <v>23</v>
      </c>
      <c r="AQ88" s="96" t="s">
        <v>22</v>
      </c>
      <c r="AR88" s="98">
        <v>52000</v>
      </c>
      <c r="AS88" s="98">
        <v>89000</v>
      </c>
      <c r="AT88" s="99">
        <f t="shared" si="13"/>
        <v>0.71153846153846156</v>
      </c>
      <c r="AU88" s="99">
        <f t="shared" si="14"/>
        <v>0.86799999999999999</v>
      </c>
      <c r="AV88" s="100">
        <v>454</v>
      </c>
      <c r="AW88" s="96" t="s">
        <v>2096</v>
      </c>
      <c r="AX88" s="96" t="s">
        <v>437</v>
      </c>
      <c r="AY88" s="101" t="s">
        <v>163</v>
      </c>
      <c r="AZ88" s="101" t="s">
        <v>195</v>
      </c>
      <c r="BA88" s="102">
        <v>138000</v>
      </c>
      <c r="BB88" s="103">
        <v>43000</v>
      </c>
      <c r="BC88" s="103">
        <v>67000</v>
      </c>
      <c r="BD88" s="102">
        <v>594100</v>
      </c>
      <c r="BE88" s="104">
        <v>5.8000000000000003E-2</v>
      </c>
      <c r="BF88" s="105">
        <v>0.73</v>
      </c>
      <c r="BG88" s="102">
        <v>9250</v>
      </c>
      <c r="BH88" s="102">
        <v>594100</v>
      </c>
      <c r="BI88" s="106">
        <v>5.8000000000000003E-2</v>
      </c>
      <c r="BJ88" s="96">
        <v>110</v>
      </c>
      <c r="BK88" s="99">
        <f t="shared" si="15"/>
        <v>0.58199999999999996</v>
      </c>
      <c r="BL88" s="99">
        <f t="shared" si="16"/>
        <v>0.51</v>
      </c>
      <c r="BN88" s="107" t="s">
        <v>1251</v>
      </c>
      <c r="BO88" s="108" t="str">
        <f t="shared" si="18"/>
        <v>ID</v>
      </c>
      <c r="BP88" s="108">
        <v>90.637564395375534</v>
      </c>
      <c r="BQ88" s="108">
        <v>99.460957635886388</v>
      </c>
      <c r="BR88" s="108">
        <v>78.027709824945731</v>
      </c>
      <c r="BS88" s="108">
        <v>84.890471828894349</v>
      </c>
      <c r="BT88" s="108">
        <v>102.05052450004155</v>
      </c>
      <c r="BU88" s="108">
        <v>93.219826867758442</v>
      </c>
      <c r="BV88" s="108">
        <v>96.283339339033972</v>
      </c>
      <c r="CN88" s="97">
        <v>971</v>
      </c>
      <c r="CO88" s="96" t="s">
        <v>802</v>
      </c>
      <c r="CP88" s="169" t="s">
        <v>1448</v>
      </c>
      <c r="CQ88" s="169" t="s">
        <v>177</v>
      </c>
      <c r="CR88" s="98">
        <v>40400</v>
      </c>
      <c r="CS88" s="98">
        <v>53700</v>
      </c>
      <c r="CT88" s="170">
        <v>0.69</v>
      </c>
    </row>
    <row r="89" spans="41:98" ht="21" hidden="1" customHeight="1" x14ac:dyDescent="0.25">
      <c r="AO89" s="96">
        <f t="shared" si="17"/>
        <v>39500</v>
      </c>
      <c r="AP89" s="97">
        <v>55</v>
      </c>
      <c r="AQ89" s="96" t="s">
        <v>56</v>
      </c>
      <c r="AR89" s="98">
        <v>39500</v>
      </c>
      <c r="AS89" s="98">
        <v>74000</v>
      </c>
      <c r="AT89" s="99">
        <f t="shared" si="13"/>
        <v>0.87341772151898733</v>
      </c>
      <c r="AU89" s="99">
        <f t="shared" si="14"/>
        <v>0.45700000000000002</v>
      </c>
      <c r="AV89" s="100">
        <v>633</v>
      </c>
      <c r="AW89" s="96" t="s">
        <v>2122</v>
      </c>
      <c r="AX89" s="96" t="s">
        <v>606</v>
      </c>
      <c r="AY89" s="101" t="s">
        <v>152</v>
      </c>
      <c r="AZ89" s="101" t="s">
        <v>177</v>
      </c>
      <c r="BA89" s="102">
        <v>228000</v>
      </c>
      <c r="BB89" s="103">
        <v>41500</v>
      </c>
      <c r="BC89" s="103">
        <v>83000</v>
      </c>
      <c r="BD89" s="102">
        <v>512200</v>
      </c>
      <c r="BE89" s="104">
        <v>4.1000000000000002E-2</v>
      </c>
      <c r="BF89" s="105">
        <v>0.8</v>
      </c>
      <c r="BG89" s="102">
        <v>23500</v>
      </c>
      <c r="BH89" s="102">
        <v>613000</v>
      </c>
      <c r="BI89" s="106">
        <v>6.2E-2</v>
      </c>
      <c r="BJ89" s="96">
        <v>137</v>
      </c>
      <c r="BK89" s="99">
        <f t="shared" si="15"/>
        <v>0.98799999999999999</v>
      </c>
      <c r="BL89" s="99">
        <f t="shared" si="16"/>
        <v>0.37</v>
      </c>
      <c r="BN89" s="107" t="s">
        <v>1415</v>
      </c>
      <c r="BO89" s="108" t="str">
        <f t="shared" si="18"/>
        <v>ID</v>
      </c>
      <c r="BP89" s="108">
        <v>91.493334124195812</v>
      </c>
      <c r="BQ89" s="108">
        <v>95.517950871143569</v>
      </c>
      <c r="BR89" s="108">
        <v>81.394798212626895</v>
      </c>
      <c r="BS89" s="108">
        <v>96.953731428207888</v>
      </c>
      <c r="BT89" s="108">
        <v>99.181940268518545</v>
      </c>
      <c r="BU89" s="108">
        <v>93.256091444572832</v>
      </c>
      <c r="BV89" s="108">
        <v>94.602519166011817</v>
      </c>
      <c r="CN89" s="97" t="s">
        <v>1844</v>
      </c>
      <c r="CO89" s="96" t="s">
        <v>1063</v>
      </c>
      <c r="CP89" s="169" t="s">
        <v>1462</v>
      </c>
      <c r="CQ89" s="169" t="s">
        <v>177</v>
      </c>
      <c r="CR89" s="98">
        <v>33700</v>
      </c>
      <c r="CS89" s="98">
        <v>53000</v>
      </c>
      <c r="CT89" s="170">
        <v>0.75</v>
      </c>
    </row>
    <row r="90" spans="41:98" ht="21" hidden="1" customHeight="1" x14ac:dyDescent="0.25">
      <c r="AO90" s="96">
        <f t="shared" si="17"/>
        <v>41000</v>
      </c>
      <c r="AP90" s="97" t="s">
        <v>44</v>
      </c>
      <c r="AQ90" s="96" t="s">
        <v>45</v>
      </c>
      <c r="AR90" s="98">
        <v>41000</v>
      </c>
      <c r="AS90" s="98">
        <v>77000</v>
      </c>
      <c r="AT90" s="99">
        <f t="shared" si="13"/>
        <v>0.87804878048780488</v>
      </c>
      <c r="AU90" s="99">
        <f t="shared" si="14"/>
        <v>0.57299999999999995</v>
      </c>
      <c r="AV90" s="100">
        <v>920</v>
      </c>
      <c r="AW90" s="96" t="s">
        <v>2186</v>
      </c>
      <c r="AX90" s="96" t="s">
        <v>793</v>
      </c>
      <c r="AY90" s="101" t="s">
        <v>152</v>
      </c>
      <c r="AZ90" s="101" t="s">
        <v>177</v>
      </c>
      <c r="BA90" s="102">
        <v>222000</v>
      </c>
      <c r="BB90" s="103" t="s">
        <v>1967</v>
      </c>
      <c r="BC90" s="103" t="s">
        <v>1967</v>
      </c>
      <c r="BD90" s="102">
        <v>376000</v>
      </c>
      <c r="BE90" s="104">
        <v>3.5000000000000003E-2</v>
      </c>
      <c r="BF90" s="105">
        <v>0.99</v>
      </c>
      <c r="BG90" s="102">
        <v>22000</v>
      </c>
      <c r="BH90" s="102">
        <v>469600</v>
      </c>
      <c r="BI90" s="106">
        <v>5.3999999999999999E-2</v>
      </c>
      <c r="BK90" s="99">
        <f t="shared" si="15"/>
        <v>0.97099999999999997</v>
      </c>
      <c r="BL90" s="99" t="str">
        <f t="shared" si="16"/>
        <v>No Data</v>
      </c>
      <c r="BN90" s="107" t="s">
        <v>1159</v>
      </c>
      <c r="BO90" s="108" t="str">
        <f t="shared" si="18"/>
        <v>IL</v>
      </c>
      <c r="BP90" s="108">
        <v>96.882287586623363</v>
      </c>
      <c r="BQ90" s="108">
        <v>98.506227881716811</v>
      </c>
      <c r="BR90" s="108">
        <v>90.836506229182618</v>
      </c>
      <c r="BS90" s="108">
        <v>97.101361093670008</v>
      </c>
      <c r="BT90" s="108">
        <v>98.184977397075585</v>
      </c>
      <c r="BU90" s="108">
        <v>100.53275490223011</v>
      </c>
      <c r="BV90" s="108">
        <v>100.65215909029308</v>
      </c>
      <c r="CN90" s="97" t="s">
        <v>1758</v>
      </c>
      <c r="CO90" s="96" t="s">
        <v>968</v>
      </c>
      <c r="CP90" s="169" t="s">
        <v>1448</v>
      </c>
      <c r="CQ90" s="169" t="s">
        <v>171</v>
      </c>
      <c r="CR90" s="98">
        <v>38200</v>
      </c>
      <c r="CS90" s="98">
        <v>63000</v>
      </c>
      <c r="CT90" s="170">
        <v>0.57999999999999996</v>
      </c>
    </row>
    <row r="91" spans="41:98" ht="21" hidden="1" customHeight="1" x14ac:dyDescent="0.25">
      <c r="AO91" s="96">
        <f t="shared" si="17"/>
        <v>60500</v>
      </c>
      <c r="AP91" s="97">
        <v>17</v>
      </c>
      <c r="AQ91" s="96" t="s">
        <v>16</v>
      </c>
      <c r="AR91" s="98">
        <v>60500</v>
      </c>
      <c r="AS91" s="98">
        <v>92000</v>
      </c>
      <c r="AT91" s="99">
        <f t="shared" si="13"/>
        <v>0.52066115702479343</v>
      </c>
      <c r="AU91" s="99">
        <f t="shared" si="14"/>
        <v>0.94499999999999995</v>
      </c>
      <c r="AV91" s="100">
        <v>1</v>
      </c>
      <c r="AW91" s="96" t="s">
        <v>2296</v>
      </c>
      <c r="AX91" s="96" t="s">
        <v>151</v>
      </c>
      <c r="AY91" s="101" t="s">
        <v>152</v>
      </c>
      <c r="AZ91" s="101" t="s">
        <v>153</v>
      </c>
      <c r="BA91" s="102">
        <v>222000</v>
      </c>
      <c r="BB91" s="103">
        <v>73500</v>
      </c>
      <c r="BC91" s="103">
        <v>143000</v>
      </c>
      <c r="BD91" s="102">
        <v>2113000</v>
      </c>
      <c r="BE91" s="104">
        <v>8.3000000000000004E-2</v>
      </c>
      <c r="BF91" s="105">
        <v>0.69</v>
      </c>
      <c r="BG91" s="102">
        <v>25250</v>
      </c>
      <c r="BH91" s="102">
        <v>2217000</v>
      </c>
      <c r="BI91" s="106">
        <v>0.106</v>
      </c>
      <c r="BJ91" s="96">
        <v>320</v>
      </c>
      <c r="BK91" s="99">
        <f t="shared" si="15"/>
        <v>0.97099999999999997</v>
      </c>
      <c r="BL91" s="99">
        <f t="shared" si="16"/>
        <v>1</v>
      </c>
      <c r="BN91" s="107" t="s">
        <v>1167</v>
      </c>
      <c r="BO91" s="108" t="str">
        <f t="shared" si="18"/>
        <v>IL</v>
      </c>
      <c r="BP91" s="108">
        <v>116.87070709248179</v>
      </c>
      <c r="BQ91" s="108">
        <v>111.21115609681218</v>
      </c>
      <c r="BR91" s="108">
        <v>134.77783610043048</v>
      </c>
      <c r="BS91" s="108">
        <v>117.2527422755129</v>
      </c>
      <c r="BT91" s="108">
        <v>116.47580196289525</v>
      </c>
      <c r="BU91" s="108">
        <v>108.45757672167741</v>
      </c>
      <c r="BV91" s="108">
        <v>104.3900022953012</v>
      </c>
      <c r="CN91" s="97" t="s">
        <v>1620</v>
      </c>
      <c r="CO91" s="96" t="s">
        <v>723</v>
      </c>
      <c r="CP91" s="169" t="s">
        <v>1451</v>
      </c>
      <c r="CQ91" s="169" t="s">
        <v>195</v>
      </c>
      <c r="CR91" s="98">
        <v>39500</v>
      </c>
      <c r="CS91" s="98">
        <v>75000</v>
      </c>
      <c r="CT91" s="170">
        <v>0.56000000000000005</v>
      </c>
    </row>
    <row r="92" spans="41:98" ht="21" hidden="1" customHeight="1" x14ac:dyDescent="0.25">
      <c r="AO92" s="96">
        <f t="shared" si="17"/>
        <v>48500</v>
      </c>
      <c r="AP92" s="97">
        <v>29</v>
      </c>
      <c r="AQ92" s="96" t="s">
        <v>28</v>
      </c>
      <c r="AR92" s="98">
        <v>48500</v>
      </c>
      <c r="AS92" s="98">
        <v>86000</v>
      </c>
      <c r="AT92" s="99">
        <f t="shared" si="13"/>
        <v>0.77319587628865982</v>
      </c>
      <c r="AU92" s="99">
        <f t="shared" si="14"/>
        <v>0.75900000000000001</v>
      </c>
      <c r="AV92" s="100">
        <v>1055</v>
      </c>
      <c r="AW92" s="96" t="s">
        <v>2305</v>
      </c>
      <c r="AX92" s="96" t="s">
        <v>879</v>
      </c>
      <c r="AY92" s="101" t="s">
        <v>159</v>
      </c>
      <c r="AZ92" s="101" t="s">
        <v>195</v>
      </c>
      <c r="BA92" s="102">
        <v>96500</v>
      </c>
      <c r="BB92" s="103">
        <v>40000</v>
      </c>
      <c r="BC92" s="103">
        <v>72500</v>
      </c>
      <c r="BD92" s="102">
        <v>315700</v>
      </c>
      <c r="BE92" s="104">
        <v>5.0999999999999997E-2</v>
      </c>
      <c r="BF92" s="105">
        <v>0.54</v>
      </c>
      <c r="BG92" s="102">
        <v>9500</v>
      </c>
      <c r="BH92" s="102">
        <v>362200</v>
      </c>
      <c r="BI92" s="106">
        <v>7.3999999999999996E-2</v>
      </c>
      <c r="BJ92" s="96">
        <v>336</v>
      </c>
      <c r="BK92" s="99">
        <f t="shared" si="15"/>
        <v>0.27500000000000002</v>
      </c>
      <c r="BL92" s="99">
        <f t="shared" si="16"/>
        <v>0.23899999999999999</v>
      </c>
      <c r="BN92" s="107" t="s">
        <v>1183</v>
      </c>
      <c r="BO92" s="108" t="str">
        <f t="shared" si="18"/>
        <v>IL</v>
      </c>
      <c r="BP92" s="108">
        <v>91.055509582745813</v>
      </c>
      <c r="BQ92" s="108">
        <v>94.579392803832548</v>
      </c>
      <c r="BR92" s="108">
        <v>74.18482880923743</v>
      </c>
      <c r="BS92" s="108">
        <v>116.36963733440106</v>
      </c>
      <c r="BT92" s="108">
        <v>109.27926508768597</v>
      </c>
      <c r="BU92" s="108">
        <v>95.82551737139724</v>
      </c>
      <c r="BV92" s="108">
        <v>90.702993506675227</v>
      </c>
      <c r="CN92" s="97">
        <v>121</v>
      </c>
      <c r="CO92" s="96" t="s">
        <v>236</v>
      </c>
      <c r="CP92" s="169" t="s">
        <v>1466</v>
      </c>
      <c r="CQ92" s="169" t="s">
        <v>1454</v>
      </c>
      <c r="CR92" s="98">
        <v>50000</v>
      </c>
      <c r="CS92" s="98">
        <v>90500</v>
      </c>
      <c r="CT92" s="170">
        <v>0.63</v>
      </c>
    </row>
    <row r="93" spans="41:98" ht="21" hidden="1" customHeight="1" x14ac:dyDescent="0.25">
      <c r="AO93" s="96">
        <f t="shared" si="17"/>
        <v>60500</v>
      </c>
      <c r="AP93" s="97">
        <v>12</v>
      </c>
      <c r="AQ93" s="96" t="s">
        <v>11</v>
      </c>
      <c r="AR93" s="98">
        <v>60500</v>
      </c>
      <c r="AS93" s="98">
        <v>98500</v>
      </c>
      <c r="AT93" s="99">
        <f t="shared" si="13"/>
        <v>0.62809917355371903</v>
      </c>
      <c r="AU93" s="99">
        <f t="shared" si="14"/>
        <v>0.94499999999999995</v>
      </c>
      <c r="AV93" s="100">
        <v>1170</v>
      </c>
      <c r="AW93" s="96" t="s">
        <v>2306</v>
      </c>
      <c r="AX93" s="96" t="s">
        <v>879</v>
      </c>
      <c r="AY93" s="101" t="s">
        <v>163</v>
      </c>
      <c r="AZ93" s="101" t="s">
        <v>195</v>
      </c>
      <c r="BA93" s="102">
        <v>149500</v>
      </c>
      <c r="BB93" s="103">
        <v>40000</v>
      </c>
      <c r="BC93" s="103">
        <v>72500</v>
      </c>
      <c r="BD93" s="102">
        <v>262700</v>
      </c>
      <c r="BE93" s="104">
        <v>3.5999999999999997E-2</v>
      </c>
      <c r="BF93" s="105">
        <v>0.54</v>
      </c>
      <c r="BG93" s="102">
        <v>9500</v>
      </c>
      <c r="BH93" s="102">
        <v>262700</v>
      </c>
      <c r="BI93" s="106">
        <v>3.5999999999999997E-2</v>
      </c>
      <c r="BJ93" s="96">
        <v>336</v>
      </c>
      <c r="BK93" s="99">
        <f t="shared" si="15"/>
        <v>0.66500000000000004</v>
      </c>
      <c r="BL93" s="99">
        <f t="shared" si="16"/>
        <v>0.23899999999999999</v>
      </c>
      <c r="BN93" s="107" t="s">
        <v>1185</v>
      </c>
      <c r="BO93" s="108" t="str">
        <f t="shared" si="18"/>
        <v>IL</v>
      </c>
      <c r="BP93" s="108">
        <v>96.807907655105481</v>
      </c>
      <c r="BQ93" s="108">
        <v>98.68220996395749</v>
      </c>
      <c r="BR93" s="108">
        <v>98.711293689700099</v>
      </c>
      <c r="BS93" s="108">
        <v>81.387549691360434</v>
      </c>
      <c r="BT93" s="108">
        <v>104.26365213401012</v>
      </c>
      <c r="BU93" s="108">
        <v>97.874395177445876</v>
      </c>
      <c r="BV93" s="108">
        <v>96.775050592120579</v>
      </c>
      <c r="CN93" s="97" t="s">
        <v>1453</v>
      </c>
      <c r="CO93" s="96" t="s">
        <v>202</v>
      </c>
      <c r="CP93" s="169" t="s">
        <v>1451</v>
      </c>
      <c r="CQ93" s="169" t="s">
        <v>1452</v>
      </c>
      <c r="CR93" s="98">
        <v>52300</v>
      </c>
      <c r="CS93" s="98">
        <v>119000</v>
      </c>
      <c r="CT93" s="170">
        <v>0.51</v>
      </c>
    </row>
    <row r="94" spans="41:98" ht="21" hidden="1" customHeight="1" x14ac:dyDescent="0.25">
      <c r="AO94" s="96">
        <f t="shared" si="17"/>
        <v>53000</v>
      </c>
      <c r="AP94" s="97">
        <v>33</v>
      </c>
      <c r="AQ94" s="96" t="s">
        <v>32</v>
      </c>
      <c r="AR94" s="98">
        <v>53000</v>
      </c>
      <c r="AS94" s="98">
        <v>83500</v>
      </c>
      <c r="AT94" s="99">
        <f t="shared" si="13"/>
        <v>0.57547169811320753</v>
      </c>
      <c r="AU94" s="99">
        <f t="shared" si="14"/>
        <v>0.875</v>
      </c>
      <c r="AV94" s="100">
        <v>198</v>
      </c>
      <c r="AW94" s="96" t="s">
        <v>2389</v>
      </c>
      <c r="AX94" s="96" t="s">
        <v>317</v>
      </c>
      <c r="AY94" s="101" t="s">
        <v>152</v>
      </c>
      <c r="AZ94" s="101" t="s">
        <v>177</v>
      </c>
      <c r="BA94" s="102">
        <v>217500</v>
      </c>
      <c r="BB94" s="103">
        <v>45500</v>
      </c>
      <c r="BC94" s="103">
        <v>94000</v>
      </c>
      <c r="BD94" s="102">
        <v>785100</v>
      </c>
      <c r="BE94" s="104">
        <v>5.3999999999999999E-2</v>
      </c>
      <c r="BF94" s="105">
        <v>0.86</v>
      </c>
      <c r="BG94" s="102">
        <v>19500</v>
      </c>
      <c r="BH94" s="102">
        <v>865900</v>
      </c>
      <c r="BI94" s="106">
        <v>7.0000000000000007E-2</v>
      </c>
      <c r="BJ94" s="96">
        <v>412</v>
      </c>
      <c r="BK94" s="99">
        <f t="shared" si="15"/>
        <v>0.95099999999999996</v>
      </c>
      <c r="BL94" s="99">
        <f t="shared" si="16"/>
        <v>0.69099999999999995</v>
      </c>
      <c r="BN94" s="107" t="s">
        <v>1187</v>
      </c>
      <c r="BO94" s="108" t="str">
        <f t="shared" si="18"/>
        <v>IL</v>
      </c>
      <c r="BP94" s="108">
        <v>91.39692293617972</v>
      </c>
      <c r="BQ94" s="108">
        <v>89.061611643687556</v>
      </c>
      <c r="BR94" s="108">
        <v>88.153479127631442</v>
      </c>
      <c r="BS94" s="108">
        <v>92.212050366751754</v>
      </c>
      <c r="BT94" s="108">
        <v>96.662555064338804</v>
      </c>
      <c r="BU94" s="108">
        <v>91.929416951095533</v>
      </c>
      <c r="BV94" s="108">
        <v>93.315268112020547</v>
      </c>
      <c r="CN94" s="97" t="s">
        <v>1502</v>
      </c>
      <c r="CO94" s="96" t="s">
        <v>283</v>
      </c>
      <c r="CP94" s="169" t="s">
        <v>1451</v>
      </c>
      <c r="CQ94" s="169" t="s">
        <v>1464</v>
      </c>
      <c r="CR94" s="98">
        <v>51800</v>
      </c>
      <c r="CS94" s="98">
        <v>88900</v>
      </c>
      <c r="CT94" s="170">
        <v>0.36</v>
      </c>
    </row>
    <row r="95" spans="41:98" ht="21" hidden="1" customHeight="1" x14ac:dyDescent="0.25">
      <c r="AO95" s="96">
        <f t="shared" si="17"/>
        <v>50000</v>
      </c>
      <c r="AP95" s="97" t="s">
        <v>90</v>
      </c>
      <c r="AQ95" s="96" t="s">
        <v>91</v>
      </c>
      <c r="AR95" s="98">
        <v>50000</v>
      </c>
      <c r="AS95" s="98">
        <v>60500</v>
      </c>
      <c r="AT95" s="99">
        <f t="shared" si="13"/>
        <v>0.21</v>
      </c>
      <c r="AU95" s="99">
        <f t="shared" si="14"/>
        <v>0.81299999999999994</v>
      </c>
      <c r="AV95" s="100">
        <v>1162</v>
      </c>
      <c r="AW95" s="96" t="s">
        <v>2437</v>
      </c>
      <c r="AX95" s="96" t="s">
        <v>946</v>
      </c>
      <c r="AY95" s="101" t="s">
        <v>152</v>
      </c>
      <c r="AZ95" s="101" t="s">
        <v>177</v>
      </c>
      <c r="BA95" s="102">
        <v>214500</v>
      </c>
      <c r="BB95" s="103" t="s">
        <v>1967</v>
      </c>
      <c r="BC95" s="103" t="s">
        <v>1967</v>
      </c>
      <c r="BD95" s="102">
        <v>266400</v>
      </c>
      <c r="BE95" s="104">
        <v>2.9000000000000001E-2</v>
      </c>
      <c r="BF95" s="105">
        <v>0.96</v>
      </c>
      <c r="BG95" s="102">
        <v>25500</v>
      </c>
      <c r="BH95" s="102">
        <v>371600</v>
      </c>
      <c r="BI95" s="106">
        <v>5.1999999999999998E-2</v>
      </c>
      <c r="BK95" s="99">
        <f t="shared" si="15"/>
        <v>0.93500000000000005</v>
      </c>
      <c r="BL95" s="99" t="str">
        <f t="shared" si="16"/>
        <v>No Data</v>
      </c>
      <c r="BN95" s="107" t="s">
        <v>1225</v>
      </c>
      <c r="BO95" s="108" t="str">
        <f t="shared" si="18"/>
        <v>IL</v>
      </c>
      <c r="BP95" s="108">
        <v>92.985014952611039</v>
      </c>
      <c r="BQ95" s="108">
        <v>99.65603785116592</v>
      </c>
      <c r="BR95" s="108">
        <v>79.959750877937338</v>
      </c>
      <c r="BS95" s="108">
        <v>103.06253777503085</v>
      </c>
      <c r="BT95" s="108">
        <v>96.098207369717031</v>
      </c>
      <c r="BU95" s="108">
        <v>97.266252078112586</v>
      </c>
      <c r="BV95" s="108">
        <v>97.233283486808148</v>
      </c>
      <c r="CN95" s="97" t="s">
        <v>1670</v>
      </c>
      <c r="CO95" s="96" t="s">
        <v>780</v>
      </c>
      <c r="CP95" s="169" t="s">
        <v>1451</v>
      </c>
      <c r="CQ95" s="169" t="s">
        <v>171</v>
      </c>
      <c r="CR95" s="98">
        <v>44600</v>
      </c>
      <c r="CS95" s="98">
        <v>69800</v>
      </c>
      <c r="CT95" s="169" t="s">
        <v>1459</v>
      </c>
    </row>
    <row r="96" spans="41:98" ht="21" hidden="1" customHeight="1" x14ac:dyDescent="0.25">
      <c r="AO96" s="96">
        <f t="shared" si="17"/>
        <v>40000</v>
      </c>
      <c r="AP96" s="97">
        <v>48</v>
      </c>
      <c r="AQ96" s="96" t="s">
        <v>49</v>
      </c>
      <c r="AR96" s="98">
        <v>40000</v>
      </c>
      <c r="AS96" s="98">
        <v>76500</v>
      </c>
      <c r="AT96" s="99">
        <f t="shared" si="13"/>
        <v>0.91249999999999998</v>
      </c>
      <c r="AU96" s="99">
        <f t="shared" si="14"/>
        <v>0.503</v>
      </c>
      <c r="AV96" s="100">
        <v>593</v>
      </c>
      <c r="AW96" s="96" t="s">
        <v>2471</v>
      </c>
      <c r="AX96" s="96" t="s">
        <v>584</v>
      </c>
      <c r="AY96" s="101" t="s">
        <v>152</v>
      </c>
      <c r="AZ96" s="101" t="s">
        <v>177</v>
      </c>
      <c r="BA96" s="102">
        <v>188000</v>
      </c>
      <c r="BB96" s="103">
        <v>50500</v>
      </c>
      <c r="BC96" s="103">
        <v>81000</v>
      </c>
      <c r="BD96" s="102">
        <v>530400</v>
      </c>
      <c r="BE96" s="104">
        <v>4.7E-2</v>
      </c>
      <c r="BF96" s="105">
        <v>0.98</v>
      </c>
      <c r="BG96" s="102">
        <v>19250</v>
      </c>
      <c r="BH96" s="102">
        <v>610900</v>
      </c>
      <c r="BI96" s="106">
        <v>6.7000000000000004E-2</v>
      </c>
      <c r="BJ96" s="96">
        <v>490</v>
      </c>
      <c r="BK96" s="99">
        <f t="shared" si="15"/>
        <v>0.86499999999999999</v>
      </c>
      <c r="BL96" s="99">
        <f t="shared" si="16"/>
        <v>0.9</v>
      </c>
      <c r="BN96" s="107" t="s">
        <v>1264</v>
      </c>
      <c r="BO96" s="108" t="str">
        <f t="shared" si="18"/>
        <v>IL</v>
      </c>
      <c r="BP96" s="108">
        <v>102.23938454292251</v>
      </c>
      <c r="BQ96" s="108">
        <v>100.85273868137206</v>
      </c>
      <c r="BR96" s="108">
        <v>102.31196126070559</v>
      </c>
      <c r="BS96" s="108">
        <v>116.09446285560247</v>
      </c>
      <c r="BT96" s="108">
        <v>111.25044406450606</v>
      </c>
      <c r="BU96" s="108">
        <v>106.52183806410504</v>
      </c>
      <c r="BV96" s="108">
        <v>95.22546760709406</v>
      </c>
      <c r="CN96" s="97" t="s">
        <v>1472</v>
      </c>
      <c r="CO96" s="96" t="s">
        <v>206</v>
      </c>
      <c r="CP96" s="169" t="s">
        <v>1451</v>
      </c>
      <c r="CQ96" s="169" t="s">
        <v>1456</v>
      </c>
      <c r="CR96" s="98">
        <v>53400</v>
      </c>
      <c r="CS96" s="98">
        <v>101000</v>
      </c>
      <c r="CT96" s="170">
        <v>0.39</v>
      </c>
    </row>
    <row r="97" spans="41:98" ht="21" hidden="1" customHeight="1" x14ac:dyDescent="0.25">
      <c r="AO97" s="96">
        <f t="shared" si="17"/>
        <v>40500</v>
      </c>
      <c r="AP97" s="97">
        <v>31</v>
      </c>
      <c r="AQ97" s="96" t="s">
        <v>30</v>
      </c>
      <c r="AR97" s="98">
        <v>40500</v>
      </c>
      <c r="AS97" s="98">
        <v>85000</v>
      </c>
      <c r="AT97" s="99">
        <f t="shared" si="13"/>
        <v>1.0987654320987654</v>
      </c>
      <c r="AU97" s="99">
        <f t="shared" si="14"/>
        <v>0.53400000000000003</v>
      </c>
      <c r="AV97" s="100">
        <v>792</v>
      </c>
      <c r="AW97" s="96" t="s">
        <v>2516</v>
      </c>
      <c r="AX97" s="96" t="s">
        <v>713</v>
      </c>
      <c r="AY97" s="101" t="s">
        <v>152</v>
      </c>
      <c r="AZ97" s="101" t="s">
        <v>177</v>
      </c>
      <c r="BA97" s="102">
        <v>187000</v>
      </c>
      <c r="BB97" s="103" t="s">
        <v>1967</v>
      </c>
      <c r="BC97" s="103" t="s">
        <v>1967</v>
      </c>
      <c r="BD97" s="102">
        <v>435800</v>
      </c>
      <c r="BE97" s="104">
        <v>4.2000000000000003E-2</v>
      </c>
      <c r="BF97" s="105">
        <v>0.95</v>
      </c>
      <c r="BG97" s="102">
        <v>18500</v>
      </c>
      <c r="BH97" s="102">
        <v>512800</v>
      </c>
      <c r="BI97" s="106">
        <v>6.0999999999999999E-2</v>
      </c>
      <c r="BK97" s="99">
        <f t="shared" si="15"/>
        <v>0.86199999999999999</v>
      </c>
      <c r="BL97" s="99" t="str">
        <f t="shared" si="16"/>
        <v>No Data</v>
      </c>
      <c r="BN97" s="107" t="s">
        <v>1345</v>
      </c>
      <c r="BO97" s="108" t="str">
        <f t="shared" si="18"/>
        <v>IL</v>
      </c>
      <c r="BP97" s="108">
        <v>96.280611291855195</v>
      </c>
      <c r="BQ97" s="108">
        <v>93.38872710134352</v>
      </c>
      <c r="BR97" s="108">
        <v>95.000840312578191</v>
      </c>
      <c r="BS97" s="108">
        <v>97.203252433159165</v>
      </c>
      <c r="BT97" s="108">
        <v>101.387190224612</v>
      </c>
      <c r="BU97" s="108">
        <v>95.763838959527334</v>
      </c>
      <c r="BV97" s="108">
        <v>96.834992486774723</v>
      </c>
      <c r="CN97" s="97" t="s">
        <v>1773</v>
      </c>
      <c r="CO97" s="96" t="s">
        <v>994</v>
      </c>
      <c r="CP97" s="169" t="s">
        <v>1462</v>
      </c>
      <c r="CQ97" s="169" t="s">
        <v>177</v>
      </c>
      <c r="CR97" s="98">
        <v>33200</v>
      </c>
      <c r="CS97" s="98">
        <v>61500</v>
      </c>
      <c r="CT97" s="170">
        <v>0.57999999999999996</v>
      </c>
    </row>
    <row r="98" spans="41:98" ht="21" hidden="1" customHeight="1" x14ac:dyDescent="0.25">
      <c r="AO98" s="96">
        <f t="shared" si="17"/>
        <v>40500</v>
      </c>
      <c r="AP98" s="97">
        <v>77</v>
      </c>
      <c r="AQ98" s="96" t="s">
        <v>80</v>
      </c>
      <c r="AR98" s="98">
        <v>40500</v>
      </c>
      <c r="AS98" s="98">
        <v>65000</v>
      </c>
      <c r="AT98" s="99">
        <f t="shared" si="13"/>
        <v>0.60493827160493829</v>
      </c>
      <c r="AU98" s="99">
        <f t="shared" si="14"/>
        <v>0.53400000000000003</v>
      </c>
      <c r="AV98" s="100">
        <v>557</v>
      </c>
      <c r="AW98" s="96" t="s">
        <v>2520</v>
      </c>
      <c r="AX98" s="96" t="s">
        <v>560</v>
      </c>
      <c r="AY98" s="101" t="s">
        <v>152</v>
      </c>
      <c r="AZ98" s="101" t="s">
        <v>171</v>
      </c>
      <c r="BA98" s="102">
        <v>219000</v>
      </c>
      <c r="BB98" s="103">
        <v>45000</v>
      </c>
      <c r="BC98" s="103">
        <v>88000</v>
      </c>
      <c r="BD98" s="102">
        <v>547200</v>
      </c>
      <c r="BE98" s="104">
        <v>4.3999999999999997E-2</v>
      </c>
      <c r="BF98" s="105">
        <v>0.74</v>
      </c>
      <c r="BG98" s="102">
        <v>28000</v>
      </c>
      <c r="BH98" s="102">
        <v>659200</v>
      </c>
      <c r="BI98" s="106">
        <v>6.9000000000000006E-2</v>
      </c>
      <c r="BJ98" s="96">
        <v>537</v>
      </c>
      <c r="BK98" s="99">
        <f t="shared" si="15"/>
        <v>0.96099999999999997</v>
      </c>
      <c r="BL98" s="99">
        <f t="shared" si="16"/>
        <v>0.67100000000000004</v>
      </c>
      <c r="BN98" s="107" t="s">
        <v>1359</v>
      </c>
      <c r="BO98" s="108" t="str">
        <f t="shared" si="18"/>
        <v>IL</v>
      </c>
      <c r="BP98" s="108">
        <v>95.509458475217755</v>
      </c>
      <c r="BQ98" s="108">
        <v>97.439142141608514</v>
      </c>
      <c r="BR98" s="108">
        <v>94.472639954904551</v>
      </c>
      <c r="BS98" s="108">
        <v>95.468741749727457</v>
      </c>
      <c r="BT98" s="108">
        <v>94.203051438538068</v>
      </c>
      <c r="BU98" s="108">
        <v>99.750562347435419</v>
      </c>
      <c r="BV98" s="108">
        <v>95.510093251013501</v>
      </c>
      <c r="CN98" s="97" t="s">
        <v>1517</v>
      </c>
      <c r="CO98" s="96" t="s">
        <v>586</v>
      </c>
      <c r="CP98" s="169" t="s">
        <v>1462</v>
      </c>
      <c r="CQ98" s="169" t="s">
        <v>1464</v>
      </c>
      <c r="CR98" s="98">
        <v>41100</v>
      </c>
      <c r="CS98" s="98">
        <v>86500</v>
      </c>
      <c r="CT98" s="170">
        <v>0.53</v>
      </c>
    </row>
    <row r="99" spans="41:98" ht="21" hidden="1" customHeight="1" x14ac:dyDescent="0.25">
      <c r="AO99" s="96">
        <f t="shared" si="17"/>
        <v>35000</v>
      </c>
      <c r="AP99" s="97">
        <v>119</v>
      </c>
      <c r="AQ99" s="96" t="s">
        <v>127</v>
      </c>
      <c r="AR99" s="98">
        <v>35000</v>
      </c>
      <c r="AS99" s="98">
        <v>51500</v>
      </c>
      <c r="AT99" s="99">
        <f t="shared" si="13"/>
        <v>0.47142857142857142</v>
      </c>
      <c r="AU99" s="99">
        <f t="shared" si="14"/>
        <v>0.13100000000000001</v>
      </c>
      <c r="AV99" s="100">
        <v>398</v>
      </c>
      <c r="AW99" s="96" t="s">
        <v>2546</v>
      </c>
      <c r="AX99" s="96" t="s">
        <v>454</v>
      </c>
      <c r="AY99" s="101" t="s">
        <v>152</v>
      </c>
      <c r="AZ99" s="101" t="s">
        <v>166</v>
      </c>
      <c r="BA99" s="102">
        <v>217000</v>
      </c>
      <c r="BB99" s="103">
        <v>45000</v>
      </c>
      <c r="BC99" s="103">
        <v>86500</v>
      </c>
      <c r="BD99" s="102">
        <v>627500</v>
      </c>
      <c r="BE99" s="104">
        <v>4.8000000000000001E-2</v>
      </c>
      <c r="BF99" s="105">
        <v>0.73</v>
      </c>
      <c r="BG99" s="102">
        <v>30750</v>
      </c>
      <c r="BH99" s="102">
        <v>754700</v>
      </c>
      <c r="BI99" s="106">
        <v>7.9000000000000001E-2</v>
      </c>
      <c r="BJ99" s="96">
        <v>563</v>
      </c>
      <c r="BK99" s="99">
        <f t="shared" si="15"/>
        <v>0.94799999999999995</v>
      </c>
      <c r="BL99" s="99">
        <f t="shared" si="16"/>
        <v>0.67100000000000004</v>
      </c>
      <c r="BN99" s="107" t="s">
        <v>1369</v>
      </c>
      <c r="BO99" s="108" t="str">
        <f t="shared" si="18"/>
        <v>IL</v>
      </c>
      <c r="BP99" s="108">
        <v>92.412760263191217</v>
      </c>
      <c r="BQ99" s="108">
        <v>92.611838123337151</v>
      </c>
      <c r="BR99" s="108">
        <v>74.674515280764936</v>
      </c>
      <c r="BS99" s="108">
        <v>111.2166982045851</v>
      </c>
      <c r="BT99" s="108">
        <v>105.80528319899467</v>
      </c>
      <c r="BU99" s="108">
        <v>103.29292778207284</v>
      </c>
      <c r="BV99" s="108">
        <v>96.831336941057103</v>
      </c>
      <c r="CN99" s="97" t="s">
        <v>1634</v>
      </c>
      <c r="CO99" s="96" t="s">
        <v>670</v>
      </c>
      <c r="CP99" s="169" t="s">
        <v>1451</v>
      </c>
      <c r="CQ99" s="169" t="s">
        <v>177</v>
      </c>
      <c r="CR99" s="98">
        <v>39800</v>
      </c>
      <c r="CS99" s="98">
        <v>73200</v>
      </c>
      <c r="CT99" s="170">
        <v>0.56000000000000005</v>
      </c>
    </row>
    <row r="100" spans="41:98" ht="21" hidden="1" customHeight="1" x14ac:dyDescent="0.25">
      <c r="AO100" s="96">
        <f t="shared" si="17"/>
        <v>67000</v>
      </c>
      <c r="AP100" s="97">
        <v>5</v>
      </c>
      <c r="AQ100" s="96" t="s">
        <v>4</v>
      </c>
      <c r="AR100" s="98">
        <v>67000</v>
      </c>
      <c r="AS100" s="98">
        <v>107000</v>
      </c>
      <c r="AT100" s="99">
        <f t="shared" si="13"/>
        <v>0.59701492537313428</v>
      </c>
      <c r="AU100" s="99">
        <f t="shared" si="14"/>
        <v>0.98399999999999999</v>
      </c>
      <c r="AV100" s="100">
        <v>801</v>
      </c>
      <c r="AW100" s="96" t="s">
        <v>2552</v>
      </c>
      <c r="AX100" s="96" t="s">
        <v>718</v>
      </c>
      <c r="AY100" s="101" t="s">
        <v>152</v>
      </c>
      <c r="AZ100" s="101" t="s">
        <v>177</v>
      </c>
      <c r="BA100" s="102">
        <v>164500</v>
      </c>
      <c r="BB100" s="103">
        <v>40500</v>
      </c>
      <c r="BC100" s="103">
        <v>78500</v>
      </c>
      <c r="BD100" s="102">
        <v>431600</v>
      </c>
      <c r="BE100" s="104">
        <v>4.4999999999999998E-2</v>
      </c>
      <c r="BF100" s="105">
        <v>0.84</v>
      </c>
      <c r="BG100" s="102">
        <v>12750</v>
      </c>
      <c r="BH100" s="102">
        <v>484200</v>
      </c>
      <c r="BI100" s="106">
        <v>5.8999999999999997E-2</v>
      </c>
      <c r="BJ100" s="96">
        <v>567</v>
      </c>
      <c r="BK100" s="99">
        <f t="shared" si="15"/>
        <v>0.76200000000000001</v>
      </c>
      <c r="BL100" s="99">
        <f t="shared" si="16"/>
        <v>0.28000000000000003</v>
      </c>
      <c r="BN100" s="107" t="s">
        <v>1392</v>
      </c>
      <c r="BO100" s="108" t="str">
        <f t="shared" si="18"/>
        <v>IL</v>
      </c>
      <c r="BP100" s="108">
        <v>85.788858940556381</v>
      </c>
      <c r="BQ100" s="108">
        <v>89.670622951618199</v>
      </c>
      <c r="BR100" s="108">
        <v>70.074262287924867</v>
      </c>
      <c r="BS100" s="108">
        <v>79.806848434043019</v>
      </c>
      <c r="BT100" s="108">
        <v>104.53550284694953</v>
      </c>
      <c r="BU100" s="108">
        <v>106.5042214517276</v>
      </c>
      <c r="BV100" s="108">
        <v>91.737763201280259</v>
      </c>
      <c r="CN100" s="97" t="s">
        <v>1506</v>
      </c>
      <c r="CO100" s="96" t="s">
        <v>334</v>
      </c>
      <c r="CP100" s="169" t="s">
        <v>1447</v>
      </c>
      <c r="CQ100" s="169" t="s">
        <v>1507</v>
      </c>
      <c r="CR100" s="98">
        <v>44400</v>
      </c>
      <c r="CS100" s="98">
        <v>87900</v>
      </c>
      <c r="CT100" s="170">
        <v>0.47</v>
      </c>
    </row>
    <row r="101" spans="41:98" ht="21" hidden="1" customHeight="1" x14ac:dyDescent="0.25">
      <c r="AO101" s="96">
        <f t="shared" si="17"/>
        <v>54500</v>
      </c>
      <c r="AP101" s="97" t="s">
        <v>62</v>
      </c>
      <c r="AQ101" s="96" t="s">
        <v>64</v>
      </c>
      <c r="AR101" s="98">
        <v>54500</v>
      </c>
      <c r="AS101" s="98">
        <v>70500</v>
      </c>
      <c r="AT101" s="99">
        <f t="shared" si="13"/>
        <v>0.29357798165137616</v>
      </c>
      <c r="AU101" s="99">
        <f t="shared" si="14"/>
        <v>0.89100000000000001</v>
      </c>
      <c r="AV101" s="100">
        <v>115</v>
      </c>
      <c r="AW101" s="96" t="s">
        <v>2608</v>
      </c>
      <c r="AX101" s="96" t="s">
        <v>258</v>
      </c>
      <c r="AY101" s="101" t="s">
        <v>152</v>
      </c>
      <c r="AZ101" s="101" t="s">
        <v>177</v>
      </c>
      <c r="BA101" s="102">
        <v>217500</v>
      </c>
      <c r="BB101" s="103">
        <v>49500</v>
      </c>
      <c r="BC101" s="103">
        <v>92000</v>
      </c>
      <c r="BD101" s="102">
        <v>904300</v>
      </c>
      <c r="BE101" s="104">
        <v>5.8000000000000003E-2</v>
      </c>
      <c r="BF101" s="105">
        <v>0.87</v>
      </c>
      <c r="BG101" s="102">
        <v>23750</v>
      </c>
      <c r="BH101" s="102">
        <v>1004000</v>
      </c>
      <c r="BI101" s="106">
        <v>7.9000000000000001E-2</v>
      </c>
      <c r="BJ101" s="96">
        <v>613</v>
      </c>
      <c r="BK101" s="99">
        <f t="shared" si="15"/>
        <v>0.95099999999999996</v>
      </c>
      <c r="BL101" s="99">
        <f t="shared" si="16"/>
        <v>0.86</v>
      </c>
      <c r="BN101" s="107" t="s">
        <v>1397</v>
      </c>
      <c r="BO101" s="108" t="str">
        <f t="shared" si="18"/>
        <v>IL</v>
      </c>
      <c r="BP101" s="108">
        <v>90.411080109358039</v>
      </c>
      <c r="BQ101" s="108">
        <v>98.413510890399778</v>
      </c>
      <c r="BR101" s="108">
        <v>74.596868265122012</v>
      </c>
      <c r="BS101" s="108">
        <v>92.862035540278271</v>
      </c>
      <c r="BT101" s="108">
        <v>98.975549584884163</v>
      </c>
      <c r="BU101" s="108">
        <v>100.77529641912817</v>
      </c>
      <c r="BV101" s="108">
        <v>96.543202080427292</v>
      </c>
      <c r="CN101" s="97" t="s">
        <v>1450</v>
      </c>
      <c r="CO101" s="96" t="s">
        <v>154</v>
      </c>
      <c r="CP101" s="169" t="s">
        <v>1447</v>
      </c>
      <c r="CQ101" s="169" t="s">
        <v>155</v>
      </c>
      <c r="CR101" s="98">
        <v>68400</v>
      </c>
      <c r="CS101" s="98">
        <v>124000</v>
      </c>
      <c r="CT101" s="170">
        <v>0.61</v>
      </c>
    </row>
    <row r="102" spans="41:98" ht="21" hidden="1" customHeight="1" x14ac:dyDescent="0.25">
      <c r="AO102" s="96">
        <f t="shared" si="17"/>
        <v>41000</v>
      </c>
      <c r="AP102" s="97">
        <v>96</v>
      </c>
      <c r="AQ102" s="96" t="s">
        <v>102</v>
      </c>
      <c r="AR102" s="98">
        <v>41000</v>
      </c>
      <c r="AS102" s="98">
        <v>58000</v>
      </c>
      <c r="AT102" s="99">
        <f t="shared" ref="AT102:AT133" si="19">(AS102-AR102)/AR102</f>
        <v>0.41463414634146339</v>
      </c>
      <c r="AU102" s="99">
        <f t="shared" ref="AU102:AU135" si="20">_xlfn.PERCENTRANK.INC($AR$6:$AR$135,AR102)</f>
        <v>0.57299999999999995</v>
      </c>
      <c r="AV102" s="100">
        <v>311</v>
      </c>
      <c r="AW102" s="96" t="s">
        <v>2617</v>
      </c>
      <c r="AX102" s="96" t="s">
        <v>400</v>
      </c>
      <c r="AY102" s="101" t="s">
        <v>159</v>
      </c>
      <c r="AZ102" s="101" t="s">
        <v>192</v>
      </c>
      <c r="BA102" s="102">
        <v>101500</v>
      </c>
      <c r="BB102" s="103">
        <v>45000</v>
      </c>
      <c r="BC102" s="103">
        <v>83000</v>
      </c>
      <c r="BD102" s="102">
        <v>683900</v>
      </c>
      <c r="BE102" s="104">
        <v>7.1999999999999995E-2</v>
      </c>
      <c r="BF102" s="105">
        <v>0.42</v>
      </c>
      <c r="BG102" s="102">
        <v>9500</v>
      </c>
      <c r="BH102" s="102">
        <v>728100</v>
      </c>
      <c r="BI102" s="106">
        <v>9.2999999999999999E-2</v>
      </c>
      <c r="BJ102" s="96">
        <v>621</v>
      </c>
      <c r="BK102" s="99">
        <f t="shared" si="15"/>
        <v>0.32600000000000001</v>
      </c>
      <c r="BL102" s="99">
        <f t="shared" si="16"/>
        <v>0.67100000000000004</v>
      </c>
      <c r="BN102" s="107" t="s">
        <v>1203</v>
      </c>
      <c r="BO102" s="108" t="str">
        <f t="shared" si="18"/>
        <v>IN</v>
      </c>
      <c r="BP102" s="108">
        <v>93.998569546973272</v>
      </c>
      <c r="BQ102" s="108">
        <v>91.439648723826323</v>
      </c>
      <c r="BR102" s="108">
        <v>92.736214258982002</v>
      </c>
      <c r="BS102" s="108">
        <v>84.525635707265408</v>
      </c>
      <c r="BT102" s="108">
        <v>99.746027348726102</v>
      </c>
      <c r="BU102" s="108">
        <v>92.838160822977727</v>
      </c>
      <c r="BV102" s="108">
        <v>97.503865658559562</v>
      </c>
      <c r="CN102" s="97">
        <v>114</v>
      </c>
      <c r="CO102" s="96" t="s">
        <v>572</v>
      </c>
      <c r="CP102" s="169" t="s">
        <v>1447</v>
      </c>
      <c r="CQ102" s="169" t="s">
        <v>177</v>
      </c>
      <c r="CR102" s="98">
        <v>40400</v>
      </c>
      <c r="CS102" s="98">
        <v>91100</v>
      </c>
      <c r="CT102" s="170">
        <v>0.52</v>
      </c>
    </row>
    <row r="103" spans="41:98" ht="21" hidden="1" customHeight="1" x14ac:dyDescent="0.25">
      <c r="AO103" s="96">
        <f t="shared" si="17"/>
        <v>50000</v>
      </c>
      <c r="AP103" s="97">
        <v>49</v>
      </c>
      <c r="AQ103" s="96" t="s">
        <v>50</v>
      </c>
      <c r="AR103" s="98">
        <v>50000</v>
      </c>
      <c r="AS103" s="98">
        <v>76000</v>
      </c>
      <c r="AT103" s="99">
        <f t="shared" si="19"/>
        <v>0.52</v>
      </c>
      <c r="AU103" s="99">
        <f t="shared" si="20"/>
        <v>0.81299999999999994</v>
      </c>
      <c r="AV103" s="100">
        <v>390</v>
      </c>
      <c r="AW103" s="96" t="s">
        <v>2618</v>
      </c>
      <c r="AX103" s="96" t="s">
        <v>400</v>
      </c>
      <c r="AY103" s="101" t="s">
        <v>163</v>
      </c>
      <c r="AZ103" s="101" t="s">
        <v>192</v>
      </c>
      <c r="BA103" s="102">
        <v>152500</v>
      </c>
      <c r="BB103" s="103">
        <v>45000</v>
      </c>
      <c r="BC103" s="103">
        <v>83000</v>
      </c>
      <c r="BD103" s="102">
        <v>633200</v>
      </c>
      <c r="BE103" s="104">
        <v>5.7000000000000002E-2</v>
      </c>
      <c r="BF103" s="105">
        <v>0.42</v>
      </c>
      <c r="BG103" s="102">
        <v>9500</v>
      </c>
      <c r="BH103" s="102">
        <v>633200</v>
      </c>
      <c r="BI103" s="106">
        <v>5.7000000000000002E-2</v>
      </c>
      <c r="BJ103" s="96">
        <v>621</v>
      </c>
      <c r="BK103" s="99">
        <f t="shared" si="15"/>
        <v>0.69299999999999995</v>
      </c>
      <c r="BL103" s="99">
        <f t="shared" si="16"/>
        <v>0.67100000000000004</v>
      </c>
      <c r="BN103" s="107" t="s">
        <v>1207</v>
      </c>
      <c r="BO103" s="108" t="str">
        <f t="shared" si="18"/>
        <v>IN</v>
      </c>
      <c r="BP103" s="108">
        <v>96.165450924164745</v>
      </c>
      <c r="BQ103" s="108">
        <v>97.884997633820149</v>
      </c>
      <c r="BR103" s="108">
        <v>86.306747265005072</v>
      </c>
      <c r="BS103" s="108">
        <v>120.00941945381329</v>
      </c>
      <c r="BT103" s="108">
        <v>97.138372312706394</v>
      </c>
      <c r="BU103" s="108">
        <v>97.413105502282718</v>
      </c>
      <c r="BV103" s="108">
        <v>96.380526347560178</v>
      </c>
      <c r="CN103" s="97">
        <v>58</v>
      </c>
      <c r="CO103" s="96" t="s">
        <v>194</v>
      </c>
      <c r="CP103" s="169" t="s">
        <v>1447</v>
      </c>
      <c r="CQ103" s="169" t="s">
        <v>1476</v>
      </c>
      <c r="CR103" s="98">
        <v>54000</v>
      </c>
      <c r="CS103" s="98">
        <v>99100</v>
      </c>
      <c r="CT103" s="170">
        <v>0.54</v>
      </c>
    </row>
    <row r="104" spans="41:98" ht="21" hidden="1" customHeight="1" x14ac:dyDescent="0.25">
      <c r="AO104" s="96">
        <f t="shared" si="17"/>
        <v>41000</v>
      </c>
      <c r="AP104" s="97" t="s">
        <v>97</v>
      </c>
      <c r="AQ104" s="96" t="s">
        <v>99</v>
      </c>
      <c r="AR104" s="98">
        <v>41000</v>
      </c>
      <c r="AS104" s="98">
        <v>58500</v>
      </c>
      <c r="AT104" s="99">
        <f t="shared" si="19"/>
        <v>0.42682926829268292</v>
      </c>
      <c r="AU104" s="99">
        <f t="shared" si="20"/>
        <v>0.57299999999999995</v>
      </c>
      <c r="AV104" s="100">
        <v>424</v>
      </c>
      <c r="AW104" s="96" t="s">
        <v>2619</v>
      </c>
      <c r="AX104" s="96" t="s">
        <v>471</v>
      </c>
      <c r="AY104" s="101" t="s">
        <v>159</v>
      </c>
      <c r="AZ104" s="101" t="s">
        <v>195</v>
      </c>
      <c r="BA104" s="102">
        <v>111500</v>
      </c>
      <c r="BB104" s="103">
        <v>46000</v>
      </c>
      <c r="BC104" s="103">
        <v>82500</v>
      </c>
      <c r="BD104" s="102">
        <v>612400</v>
      </c>
      <c r="BE104" s="104">
        <v>6.6000000000000003E-2</v>
      </c>
      <c r="BF104" s="105">
        <v>0.46</v>
      </c>
      <c r="BG104" s="102">
        <v>9500</v>
      </c>
      <c r="BH104" s="102">
        <v>659900</v>
      </c>
      <c r="BI104" s="106">
        <v>8.5999999999999993E-2</v>
      </c>
      <c r="BJ104" s="96">
        <v>622</v>
      </c>
      <c r="BK104" s="99">
        <f t="shared" si="15"/>
        <v>0.39400000000000002</v>
      </c>
      <c r="BL104" s="99">
        <f t="shared" si="16"/>
        <v>0.71899999999999997</v>
      </c>
      <c r="BN104" s="107" t="s">
        <v>1220</v>
      </c>
      <c r="BO104" s="108" t="str">
        <f t="shared" si="18"/>
        <v>IN</v>
      </c>
      <c r="BP104" s="108">
        <v>94.405159908189106</v>
      </c>
      <c r="BQ104" s="108">
        <v>93.259285125345201</v>
      </c>
      <c r="BR104" s="108">
        <v>89.282062097021964</v>
      </c>
      <c r="BS104" s="108">
        <v>87.254063741557687</v>
      </c>
      <c r="BT104" s="108">
        <v>106.91452785689157</v>
      </c>
      <c r="BU104" s="108">
        <v>93.422392164399469</v>
      </c>
      <c r="BV104" s="108">
        <v>98.002369473200019</v>
      </c>
      <c r="CN104" s="97" t="s">
        <v>1500</v>
      </c>
      <c r="CO104" s="96" t="s">
        <v>256</v>
      </c>
      <c r="CP104" s="169" t="s">
        <v>1447</v>
      </c>
      <c r="CQ104" s="169" t="s">
        <v>195</v>
      </c>
      <c r="CR104" s="98">
        <v>48800</v>
      </c>
      <c r="CS104" s="98">
        <v>89200</v>
      </c>
      <c r="CT104" s="170">
        <v>0.52</v>
      </c>
    </row>
    <row r="105" spans="41:98" ht="21" hidden="1" customHeight="1" x14ac:dyDescent="0.25">
      <c r="AO105" s="96">
        <f t="shared" si="17"/>
        <v>36500</v>
      </c>
      <c r="AP105" s="97">
        <v>117</v>
      </c>
      <c r="AQ105" s="96" t="s">
        <v>125</v>
      </c>
      <c r="AR105" s="98">
        <v>36500</v>
      </c>
      <c r="AS105" s="98">
        <v>52500</v>
      </c>
      <c r="AT105" s="99">
        <f t="shared" si="19"/>
        <v>0.43835616438356162</v>
      </c>
      <c r="AU105" s="99">
        <f t="shared" si="20"/>
        <v>0.27100000000000002</v>
      </c>
      <c r="AV105" s="100">
        <v>537</v>
      </c>
      <c r="AW105" s="96" t="s">
        <v>2620</v>
      </c>
      <c r="AX105" s="96" t="s">
        <v>471</v>
      </c>
      <c r="AY105" s="101" t="s">
        <v>163</v>
      </c>
      <c r="AZ105" s="101" t="s">
        <v>195</v>
      </c>
      <c r="BA105" s="102">
        <v>165500</v>
      </c>
      <c r="BB105" s="103">
        <v>46000</v>
      </c>
      <c r="BC105" s="103">
        <v>82500</v>
      </c>
      <c r="BD105" s="102">
        <v>558600</v>
      </c>
      <c r="BE105" s="104">
        <v>5.1999999999999998E-2</v>
      </c>
      <c r="BF105" s="105">
        <v>0.46</v>
      </c>
      <c r="BG105" s="102">
        <v>9500</v>
      </c>
      <c r="BH105" s="102">
        <v>558600</v>
      </c>
      <c r="BI105" s="106">
        <v>5.1999999999999998E-2</v>
      </c>
      <c r="BJ105" s="96">
        <v>622</v>
      </c>
      <c r="BK105" s="99">
        <f t="shared" si="15"/>
        <v>0.76700000000000002</v>
      </c>
      <c r="BL105" s="99">
        <f t="shared" si="16"/>
        <v>0.71899999999999997</v>
      </c>
      <c r="BN105" s="107" t="s">
        <v>1253</v>
      </c>
      <c r="BO105" s="108" t="str">
        <f t="shared" si="18"/>
        <v>IN</v>
      </c>
      <c r="BP105" s="108">
        <v>87.20671948434105</v>
      </c>
      <c r="BQ105" s="108">
        <v>91.432390112758057</v>
      </c>
      <c r="BR105" s="108">
        <v>73.369081858000939</v>
      </c>
      <c r="BS105" s="108">
        <v>86.737483348958861</v>
      </c>
      <c r="BT105" s="108">
        <v>100.52895146915399</v>
      </c>
      <c r="BU105" s="108">
        <v>93.609321242731397</v>
      </c>
      <c r="BV105" s="108">
        <v>93.100387794643197</v>
      </c>
      <c r="CN105" s="97" t="s">
        <v>1663</v>
      </c>
      <c r="CO105" s="96" t="s">
        <v>667</v>
      </c>
      <c r="CP105" s="169" t="s">
        <v>1447</v>
      </c>
      <c r="CQ105" s="169" t="s">
        <v>1476</v>
      </c>
      <c r="CR105" s="98">
        <v>43700</v>
      </c>
      <c r="CS105" s="98">
        <v>70300</v>
      </c>
      <c r="CT105" s="170">
        <v>0.6</v>
      </c>
    </row>
    <row r="106" spans="41:98" ht="21" hidden="1" customHeight="1" x14ac:dyDescent="0.25">
      <c r="AO106" s="96">
        <f t="shared" si="17"/>
        <v>98000</v>
      </c>
      <c r="AP106" s="97">
        <v>1</v>
      </c>
      <c r="AQ106" s="96" t="s">
        <v>0</v>
      </c>
      <c r="AR106" s="98">
        <v>98000</v>
      </c>
      <c r="AS106" s="98">
        <v>163000</v>
      </c>
      <c r="AT106" s="99">
        <f t="shared" si="19"/>
        <v>0.66326530612244894</v>
      </c>
      <c r="AU106" s="99">
        <f t="shared" si="20"/>
        <v>1</v>
      </c>
      <c r="AV106" s="100">
        <v>81</v>
      </c>
      <c r="AW106" s="96" t="s">
        <v>2621</v>
      </c>
      <c r="AX106" s="96" t="s">
        <v>235</v>
      </c>
      <c r="AY106" s="101" t="s">
        <v>159</v>
      </c>
      <c r="AZ106" s="101" t="s">
        <v>195</v>
      </c>
      <c r="BA106" s="102">
        <v>108000</v>
      </c>
      <c r="BB106" s="103">
        <v>50500</v>
      </c>
      <c r="BC106" s="103">
        <v>90500</v>
      </c>
      <c r="BD106" s="102">
        <v>983000</v>
      </c>
      <c r="BE106" s="104">
        <v>8.1000000000000003E-2</v>
      </c>
      <c r="BF106" s="105">
        <v>0.42</v>
      </c>
      <c r="BG106" s="102">
        <v>10000</v>
      </c>
      <c r="BH106" s="102">
        <v>1034000</v>
      </c>
      <c r="BI106" s="106">
        <v>0.105</v>
      </c>
      <c r="BJ106" s="96">
        <v>623</v>
      </c>
      <c r="BK106" s="99">
        <f t="shared" si="15"/>
        <v>0.36699999999999999</v>
      </c>
      <c r="BL106" s="99">
        <f t="shared" si="16"/>
        <v>0.9</v>
      </c>
      <c r="BN106" s="107" t="s">
        <v>1275</v>
      </c>
      <c r="BO106" s="108" t="str">
        <f t="shared" si="18"/>
        <v>IN</v>
      </c>
      <c r="BP106" s="108">
        <v>98.16681897282642</v>
      </c>
      <c r="BQ106" s="108">
        <v>95.64629230955039</v>
      </c>
      <c r="BR106" s="108">
        <v>82.445922850673952</v>
      </c>
      <c r="BS106" s="108">
        <v>116.51130195276411</v>
      </c>
      <c r="BT106" s="108">
        <v>106.24730128081275</v>
      </c>
      <c r="BU106" s="108">
        <v>116.33055174959833</v>
      </c>
      <c r="BV106" s="108">
        <v>102.68847642151722</v>
      </c>
      <c r="CN106" s="97" t="s">
        <v>1581</v>
      </c>
      <c r="CO106" s="96" t="s">
        <v>309</v>
      </c>
      <c r="CP106" s="169" t="s">
        <v>1447</v>
      </c>
      <c r="CQ106" s="169" t="s">
        <v>195</v>
      </c>
      <c r="CR106" s="98">
        <v>48200</v>
      </c>
      <c r="CS106" s="98">
        <v>79100</v>
      </c>
      <c r="CT106" s="170">
        <v>0.56000000000000005</v>
      </c>
    </row>
    <row r="107" spans="41:98" ht="21" hidden="1" customHeight="1" x14ac:dyDescent="0.25">
      <c r="AO107" s="96">
        <f t="shared" si="17"/>
        <v>38500</v>
      </c>
      <c r="AP107" s="97">
        <v>58</v>
      </c>
      <c r="AQ107" s="96" t="s">
        <v>59</v>
      </c>
      <c r="AR107" s="98">
        <v>38500</v>
      </c>
      <c r="AS107" s="98">
        <v>73000</v>
      </c>
      <c r="AT107" s="99">
        <f t="shared" si="19"/>
        <v>0.89610389610389607</v>
      </c>
      <c r="AU107" s="99">
        <f t="shared" si="20"/>
        <v>0.39500000000000002</v>
      </c>
      <c r="AV107" s="100">
        <v>104</v>
      </c>
      <c r="AW107" s="96" t="s">
        <v>2622</v>
      </c>
      <c r="AX107" s="96" t="s">
        <v>235</v>
      </c>
      <c r="AY107" s="101" t="s">
        <v>163</v>
      </c>
      <c r="AZ107" s="101" t="s">
        <v>195</v>
      </c>
      <c r="BA107" s="102">
        <v>163500</v>
      </c>
      <c r="BB107" s="103">
        <v>50500</v>
      </c>
      <c r="BC107" s="103">
        <v>90500</v>
      </c>
      <c r="BD107" s="102">
        <v>927400</v>
      </c>
      <c r="BE107" s="104">
        <v>6.7000000000000004E-2</v>
      </c>
      <c r="BF107" s="105">
        <v>0.42</v>
      </c>
      <c r="BG107" s="102">
        <v>10000</v>
      </c>
      <c r="BH107" s="102">
        <v>927400</v>
      </c>
      <c r="BI107" s="106">
        <v>6.7000000000000004E-2</v>
      </c>
      <c r="BJ107" s="96">
        <v>623</v>
      </c>
      <c r="BK107" s="99">
        <f t="shared" si="15"/>
        <v>0.75600000000000001</v>
      </c>
      <c r="BL107" s="99">
        <f t="shared" si="16"/>
        <v>0.9</v>
      </c>
      <c r="BN107" s="107" t="s">
        <v>1320</v>
      </c>
      <c r="BO107" s="108" t="str">
        <f t="shared" si="18"/>
        <v>IN</v>
      </c>
      <c r="BP107" s="108">
        <v>90.987736995158912</v>
      </c>
      <c r="BQ107" s="108">
        <v>91.026729133579764</v>
      </c>
      <c r="BR107" s="108">
        <v>80.260026372984356</v>
      </c>
      <c r="BS107" s="108">
        <v>98.538740382508962</v>
      </c>
      <c r="BT107" s="108">
        <v>94.458202657935345</v>
      </c>
      <c r="BU107" s="108">
        <v>87.37855836324934</v>
      </c>
      <c r="BV107" s="108">
        <v>97.552457143390598</v>
      </c>
      <c r="CN107" s="97" t="s">
        <v>1695</v>
      </c>
      <c r="CO107" s="96" t="s">
        <v>654</v>
      </c>
      <c r="CP107" s="169" t="s">
        <v>1447</v>
      </c>
      <c r="CQ107" s="169" t="s">
        <v>195</v>
      </c>
      <c r="CR107" s="98">
        <v>39100</v>
      </c>
      <c r="CS107" s="98">
        <v>68100</v>
      </c>
      <c r="CT107" s="170">
        <v>0.56000000000000005</v>
      </c>
    </row>
    <row r="108" spans="41:98" ht="21" hidden="1" customHeight="1" x14ac:dyDescent="0.25">
      <c r="AO108" s="96">
        <f t="shared" si="17"/>
        <v>36000</v>
      </c>
      <c r="AP108" s="97" t="s">
        <v>112</v>
      </c>
      <c r="AQ108" s="96" t="s">
        <v>113</v>
      </c>
      <c r="AR108" s="98">
        <v>36000</v>
      </c>
      <c r="AS108" s="98">
        <v>56000</v>
      </c>
      <c r="AT108" s="99">
        <f t="shared" si="19"/>
        <v>0.55555555555555558</v>
      </c>
      <c r="AU108" s="99">
        <f t="shared" si="20"/>
        <v>0.217</v>
      </c>
      <c r="AV108" s="100">
        <v>18</v>
      </c>
      <c r="AW108" s="96" t="s">
        <v>2623</v>
      </c>
      <c r="AX108" s="96" t="s">
        <v>176</v>
      </c>
      <c r="AY108" s="101" t="s">
        <v>152</v>
      </c>
      <c r="AZ108" s="101" t="s">
        <v>177</v>
      </c>
      <c r="BA108" s="102">
        <v>218000</v>
      </c>
      <c r="BB108" s="103">
        <v>53500</v>
      </c>
      <c r="BC108" s="103">
        <v>110000</v>
      </c>
      <c r="BD108" s="102">
        <v>1282000</v>
      </c>
      <c r="BE108" s="104">
        <v>6.8000000000000005E-2</v>
      </c>
      <c r="BF108" s="105">
        <v>0.87</v>
      </c>
      <c r="BG108" s="102">
        <v>19500</v>
      </c>
      <c r="BH108" s="102">
        <v>1362000</v>
      </c>
      <c r="BI108" s="106">
        <v>8.4000000000000005E-2</v>
      </c>
      <c r="BJ108" s="96">
        <v>624</v>
      </c>
      <c r="BK108" s="99">
        <f t="shared" si="15"/>
        <v>0.95499999999999996</v>
      </c>
      <c r="BL108" s="99">
        <f t="shared" si="16"/>
        <v>0.94199999999999995</v>
      </c>
      <c r="BN108" s="107" t="s">
        <v>1362</v>
      </c>
      <c r="BO108" s="108" t="str">
        <f t="shared" si="18"/>
        <v>IN</v>
      </c>
      <c r="BP108" s="108">
        <v>90.81275795716401</v>
      </c>
      <c r="BQ108" s="108">
        <v>83.302285800476767</v>
      </c>
      <c r="BR108" s="108">
        <v>84.641883783032057</v>
      </c>
      <c r="BS108" s="108">
        <v>106.37136359578088</v>
      </c>
      <c r="BT108" s="108">
        <v>98.37062212070775</v>
      </c>
      <c r="BU108" s="108">
        <v>95.149647675230682</v>
      </c>
      <c r="BV108" s="108">
        <v>91.67990799327761</v>
      </c>
      <c r="CN108" s="97" t="s">
        <v>1615</v>
      </c>
      <c r="CO108" s="96" t="s">
        <v>371</v>
      </c>
      <c r="CP108" s="169" t="s">
        <v>1447</v>
      </c>
      <c r="CQ108" s="169" t="s">
        <v>195</v>
      </c>
      <c r="CR108" s="98">
        <v>46800</v>
      </c>
      <c r="CS108" s="98">
        <v>75700</v>
      </c>
      <c r="CT108" s="170">
        <v>0.52</v>
      </c>
    </row>
    <row r="109" spans="41:98" ht="21" hidden="1" customHeight="1" x14ac:dyDescent="0.25">
      <c r="AO109" s="96">
        <f t="shared" si="17"/>
        <v>33500</v>
      </c>
      <c r="AP109" s="97">
        <v>114</v>
      </c>
      <c r="AQ109" s="96" t="s">
        <v>122</v>
      </c>
      <c r="AR109" s="98">
        <v>33500</v>
      </c>
      <c r="AS109" s="98">
        <v>54000</v>
      </c>
      <c r="AT109" s="99">
        <f t="shared" si="19"/>
        <v>0.61194029850746268</v>
      </c>
      <c r="AU109" s="99">
        <f t="shared" si="20"/>
        <v>6.2E-2</v>
      </c>
      <c r="AV109" s="100">
        <v>562</v>
      </c>
      <c r="AW109" s="96" t="s">
        <v>2644</v>
      </c>
      <c r="AX109" s="96" t="s">
        <v>562</v>
      </c>
      <c r="AY109" s="101" t="s">
        <v>159</v>
      </c>
      <c r="AZ109" s="101" t="s">
        <v>195</v>
      </c>
      <c r="BA109" s="102">
        <v>98500</v>
      </c>
      <c r="BB109" s="103">
        <v>45000</v>
      </c>
      <c r="BC109" s="103">
        <v>79000</v>
      </c>
      <c r="BD109" s="102">
        <v>546000</v>
      </c>
      <c r="BE109" s="104">
        <v>6.6000000000000003E-2</v>
      </c>
      <c r="BF109" s="105">
        <v>0.39</v>
      </c>
      <c r="BG109" s="102">
        <v>9250</v>
      </c>
      <c r="BH109" s="102">
        <v>587500</v>
      </c>
      <c r="BI109" s="106">
        <v>8.5999999999999993E-2</v>
      </c>
      <c r="BJ109" s="96">
        <v>643</v>
      </c>
      <c r="BK109" s="99">
        <f t="shared" si="15"/>
        <v>0.30199999999999999</v>
      </c>
      <c r="BL109" s="99">
        <f t="shared" si="16"/>
        <v>0.67100000000000004</v>
      </c>
      <c r="BN109" s="107" t="s">
        <v>1390</v>
      </c>
      <c r="BO109" s="108" t="str">
        <f t="shared" si="18"/>
        <v>IN</v>
      </c>
      <c r="BP109" s="108">
        <v>91.927056787928294</v>
      </c>
      <c r="BQ109" s="108">
        <v>91.268700841833024</v>
      </c>
      <c r="BR109" s="108">
        <v>84.22314947025275</v>
      </c>
      <c r="BS109" s="108">
        <v>92.312240259253912</v>
      </c>
      <c r="BT109" s="108">
        <v>95.432666943915038</v>
      </c>
      <c r="BU109" s="108">
        <v>96.282628063596533</v>
      </c>
      <c r="BV109" s="108">
        <v>97.282844378379437</v>
      </c>
      <c r="CN109" s="97" t="s">
        <v>1561</v>
      </c>
      <c r="CO109" s="96" t="s">
        <v>414</v>
      </c>
      <c r="CP109" s="169" t="s">
        <v>1447</v>
      </c>
      <c r="CQ109" s="169" t="s">
        <v>1476</v>
      </c>
      <c r="CR109" s="98">
        <v>41200</v>
      </c>
      <c r="CS109" s="98">
        <v>81300</v>
      </c>
      <c r="CT109" s="170">
        <v>0.57999999999999996</v>
      </c>
    </row>
    <row r="110" spans="41:98" ht="21" hidden="1" customHeight="1" x14ac:dyDescent="0.25">
      <c r="AO110" s="96">
        <f t="shared" si="17"/>
        <v>51500</v>
      </c>
      <c r="AP110" s="97">
        <v>11</v>
      </c>
      <c r="AQ110" s="96" t="s">
        <v>10</v>
      </c>
      <c r="AR110" s="98">
        <v>51500</v>
      </c>
      <c r="AS110" s="98">
        <v>99500</v>
      </c>
      <c r="AT110" s="99">
        <f t="shared" si="19"/>
        <v>0.93203883495145634</v>
      </c>
      <c r="AU110" s="99">
        <f t="shared" si="20"/>
        <v>0.86</v>
      </c>
      <c r="AV110" s="100">
        <v>659</v>
      </c>
      <c r="AW110" s="96" t="s">
        <v>2645</v>
      </c>
      <c r="AX110" s="96" t="s">
        <v>562</v>
      </c>
      <c r="AY110" s="101" t="s">
        <v>163</v>
      </c>
      <c r="AZ110" s="101" t="s">
        <v>195</v>
      </c>
      <c r="BA110" s="102">
        <v>148000</v>
      </c>
      <c r="BB110" s="103">
        <v>45000</v>
      </c>
      <c r="BC110" s="103">
        <v>79000</v>
      </c>
      <c r="BD110" s="102">
        <v>496500</v>
      </c>
      <c r="BE110" s="104">
        <v>5.1999999999999998E-2</v>
      </c>
      <c r="BF110" s="105">
        <v>0.39</v>
      </c>
      <c r="BG110" s="102">
        <v>9250</v>
      </c>
      <c r="BH110" s="102">
        <v>496500</v>
      </c>
      <c r="BI110" s="106">
        <v>5.1999999999999998E-2</v>
      </c>
      <c r="BJ110" s="96">
        <v>643</v>
      </c>
      <c r="BK110" s="99">
        <f t="shared" si="15"/>
        <v>0.65</v>
      </c>
      <c r="BL110" s="99">
        <f t="shared" si="16"/>
        <v>0.67100000000000004</v>
      </c>
      <c r="BN110" s="107" t="s">
        <v>1192</v>
      </c>
      <c r="BO110" s="108" t="str">
        <f t="shared" si="18"/>
        <v>KS</v>
      </c>
      <c r="BP110" s="108">
        <v>89.275248651498998</v>
      </c>
      <c r="BQ110" s="108">
        <v>89.972576410955568</v>
      </c>
      <c r="BR110" s="108">
        <v>77.647083012801261</v>
      </c>
      <c r="BS110" s="108">
        <v>85.547944921676986</v>
      </c>
      <c r="BT110" s="108">
        <v>95.604334309917533</v>
      </c>
      <c r="BU110" s="108">
        <v>89.912548195005002</v>
      </c>
      <c r="BV110" s="108">
        <v>98.458802207042936</v>
      </c>
      <c r="CN110" s="97" t="s">
        <v>1535</v>
      </c>
      <c r="CO110" s="96" t="s">
        <v>372</v>
      </c>
      <c r="CP110" s="169" t="s">
        <v>1447</v>
      </c>
      <c r="CQ110" s="169" t="s">
        <v>1476</v>
      </c>
      <c r="CR110" s="98">
        <v>41100</v>
      </c>
      <c r="CS110" s="98">
        <v>84400</v>
      </c>
      <c r="CT110" s="170">
        <v>0.49</v>
      </c>
    </row>
    <row r="111" spans="41:98" ht="21" hidden="1" customHeight="1" x14ac:dyDescent="0.25">
      <c r="AO111" s="96">
        <f t="shared" si="17"/>
        <v>40500</v>
      </c>
      <c r="AP111" s="97">
        <v>53</v>
      </c>
      <c r="AQ111" s="96" t="s">
        <v>54</v>
      </c>
      <c r="AR111" s="98">
        <v>40500</v>
      </c>
      <c r="AS111" s="98">
        <v>75000</v>
      </c>
      <c r="AT111" s="99">
        <f t="shared" si="19"/>
        <v>0.85185185185185186</v>
      </c>
      <c r="AU111" s="99">
        <f t="shared" si="20"/>
        <v>0.53400000000000003</v>
      </c>
      <c r="AV111" s="100">
        <v>10</v>
      </c>
      <c r="AW111" s="96" t="s">
        <v>2689</v>
      </c>
      <c r="AX111" s="96" t="s">
        <v>165</v>
      </c>
      <c r="AY111" s="101" t="s">
        <v>152</v>
      </c>
      <c r="AZ111" s="101" t="s">
        <v>166</v>
      </c>
      <c r="BA111" s="102">
        <v>230500</v>
      </c>
      <c r="BB111" s="103">
        <v>61500</v>
      </c>
      <c r="BC111" s="103">
        <v>119000</v>
      </c>
      <c r="BD111" s="102">
        <v>1432000</v>
      </c>
      <c r="BE111" s="104">
        <v>6.9000000000000006E-2</v>
      </c>
      <c r="BF111" s="105">
        <v>0.6</v>
      </c>
      <c r="BG111" s="102">
        <v>34500</v>
      </c>
      <c r="BH111" s="102">
        <v>1577000</v>
      </c>
      <c r="BI111" s="106">
        <v>0.106</v>
      </c>
      <c r="BJ111" s="96">
        <v>677</v>
      </c>
      <c r="BK111" s="99">
        <f t="shared" si="15"/>
        <v>0.99399999999999999</v>
      </c>
      <c r="BL111" s="99">
        <f t="shared" si="16"/>
        <v>0.98799999999999999</v>
      </c>
      <c r="BN111" s="107" t="s">
        <v>1226</v>
      </c>
      <c r="BO111" s="108" t="str">
        <f t="shared" si="18"/>
        <v>KS</v>
      </c>
      <c r="BP111" s="108">
        <v>89.706912678741034</v>
      </c>
      <c r="BQ111" s="108">
        <v>91.175312841189552</v>
      </c>
      <c r="BR111" s="108">
        <v>79.910180425180698</v>
      </c>
      <c r="BS111" s="108">
        <v>86.518208668980662</v>
      </c>
      <c r="BT111" s="108">
        <v>94.010049037126436</v>
      </c>
      <c r="BU111" s="108">
        <v>89.620222228639932</v>
      </c>
      <c r="BV111" s="108">
        <v>97.491034635537162</v>
      </c>
      <c r="CN111" s="97" t="s">
        <v>1534</v>
      </c>
      <c r="CO111" s="96" t="s">
        <v>369</v>
      </c>
      <c r="CP111" s="169" t="s">
        <v>1447</v>
      </c>
      <c r="CQ111" s="169" t="s">
        <v>1476</v>
      </c>
      <c r="CR111" s="98">
        <v>42900</v>
      </c>
      <c r="CS111" s="98">
        <v>84500</v>
      </c>
      <c r="CT111" s="170">
        <v>0.54</v>
      </c>
    </row>
    <row r="112" spans="41:98" ht="21" hidden="1" customHeight="1" x14ac:dyDescent="0.25">
      <c r="AO112" s="96">
        <f t="shared" si="17"/>
        <v>35500</v>
      </c>
      <c r="AP112" s="97" t="s">
        <v>90</v>
      </c>
      <c r="AQ112" s="96" t="s">
        <v>92</v>
      </c>
      <c r="AR112" s="98">
        <v>35500</v>
      </c>
      <c r="AS112" s="98">
        <v>60500</v>
      </c>
      <c r="AT112" s="99">
        <f t="shared" si="19"/>
        <v>0.70422535211267601</v>
      </c>
      <c r="AU112" s="99">
        <f t="shared" si="20"/>
        <v>0.16200000000000001</v>
      </c>
      <c r="AV112" s="100">
        <v>34</v>
      </c>
      <c r="AW112" s="96" t="s">
        <v>2800</v>
      </c>
      <c r="AX112" s="96" t="s">
        <v>191</v>
      </c>
      <c r="AY112" s="101" t="s">
        <v>159</v>
      </c>
      <c r="AZ112" s="101" t="s">
        <v>192</v>
      </c>
      <c r="BA112" s="102">
        <v>125500</v>
      </c>
      <c r="BB112" s="103">
        <v>55000</v>
      </c>
      <c r="BC112" s="103">
        <v>111000</v>
      </c>
      <c r="BD112" s="102">
        <v>1182000</v>
      </c>
      <c r="BE112" s="104">
        <v>8.3000000000000004E-2</v>
      </c>
      <c r="BF112" s="105">
        <v>0.56000000000000005</v>
      </c>
      <c r="BG112" s="102">
        <v>15500</v>
      </c>
      <c r="BH112" s="102">
        <v>1246000</v>
      </c>
      <c r="BI112" s="106">
        <v>0.109</v>
      </c>
      <c r="BJ112" s="96">
        <v>764</v>
      </c>
      <c r="BK112" s="99">
        <f t="shared" si="15"/>
        <v>0.49399999999999999</v>
      </c>
      <c r="BL112" s="99">
        <f t="shared" si="16"/>
        <v>0.95899999999999996</v>
      </c>
      <c r="BN112" s="107" t="s">
        <v>1243</v>
      </c>
      <c r="BO112" s="108" t="str">
        <f t="shared" si="18"/>
        <v>KS</v>
      </c>
      <c r="BP112" s="108">
        <v>89.395036771201717</v>
      </c>
      <c r="BQ112" s="108">
        <v>91.955873891394589</v>
      </c>
      <c r="BR112" s="108">
        <v>78.755995933728428</v>
      </c>
      <c r="BS112" s="108">
        <v>92.43413829408064</v>
      </c>
      <c r="BT112" s="108">
        <v>97.53309125386042</v>
      </c>
      <c r="BU112" s="108">
        <v>90.696682742202242</v>
      </c>
      <c r="BV112" s="108">
        <v>94.242913123448986</v>
      </c>
      <c r="CN112" s="97">
        <v>463</v>
      </c>
      <c r="CO112" s="96" t="s">
        <v>495</v>
      </c>
      <c r="CP112" s="169" t="s">
        <v>1447</v>
      </c>
      <c r="CQ112" s="169" t="s">
        <v>195</v>
      </c>
      <c r="CR112" s="98">
        <v>42900</v>
      </c>
      <c r="CS112" s="98">
        <v>73400</v>
      </c>
      <c r="CT112" s="170">
        <v>0.56999999999999995</v>
      </c>
    </row>
    <row r="113" spans="41:98" ht="21" hidden="1" customHeight="1" x14ac:dyDescent="0.25">
      <c r="AO113" s="96">
        <f t="shared" si="17"/>
        <v>41500</v>
      </c>
      <c r="AP113" s="97">
        <v>89</v>
      </c>
      <c r="AQ113" s="96" t="s">
        <v>94</v>
      </c>
      <c r="AR113" s="98">
        <v>41500</v>
      </c>
      <c r="AS113" s="98">
        <v>60000</v>
      </c>
      <c r="AT113" s="99">
        <f t="shared" si="19"/>
        <v>0.44578313253012047</v>
      </c>
      <c r="AU113" s="99">
        <f t="shared" si="20"/>
        <v>0.62</v>
      </c>
      <c r="AV113" s="100">
        <v>52</v>
      </c>
      <c r="AW113" s="96" t="s">
        <v>2801</v>
      </c>
      <c r="AX113" s="96" t="s">
        <v>191</v>
      </c>
      <c r="AY113" s="101" t="s">
        <v>163</v>
      </c>
      <c r="AZ113" s="101" t="s">
        <v>192</v>
      </c>
      <c r="BA113" s="102">
        <v>219000</v>
      </c>
      <c r="BB113" s="103">
        <v>55000</v>
      </c>
      <c r="BC113" s="103">
        <v>111000</v>
      </c>
      <c r="BD113" s="102">
        <v>1088000</v>
      </c>
      <c r="BE113" s="104">
        <v>6.3E-2</v>
      </c>
      <c r="BF113" s="105">
        <v>0.56000000000000005</v>
      </c>
      <c r="BG113" s="102">
        <v>15500</v>
      </c>
      <c r="BH113" s="102">
        <v>1088000</v>
      </c>
      <c r="BI113" s="106">
        <v>6.3E-2</v>
      </c>
      <c r="BJ113" s="96">
        <v>764</v>
      </c>
      <c r="BK113" s="99">
        <f t="shared" si="15"/>
        <v>0.96099999999999997</v>
      </c>
      <c r="BL113" s="99">
        <f t="shared" si="16"/>
        <v>0.95899999999999996</v>
      </c>
      <c r="BN113" s="107" t="s">
        <v>1250</v>
      </c>
      <c r="BO113" s="108" t="str">
        <f t="shared" si="18"/>
        <v>KS</v>
      </c>
      <c r="BP113" s="108">
        <v>93.970571302090136</v>
      </c>
      <c r="BQ113" s="108">
        <v>89.02752313163063</v>
      </c>
      <c r="BR113" s="108">
        <v>92.284737959323394</v>
      </c>
      <c r="BS113" s="108">
        <v>84.421901130873735</v>
      </c>
      <c r="BT113" s="108">
        <v>96.478112492785726</v>
      </c>
      <c r="BU113" s="108">
        <v>94.232609096989378</v>
      </c>
      <c r="BV113" s="108">
        <v>99.615118152852673</v>
      </c>
      <c r="CN113" s="97">
        <v>299</v>
      </c>
      <c r="CO113" s="96" t="s">
        <v>368</v>
      </c>
      <c r="CP113" s="169" t="s">
        <v>1447</v>
      </c>
      <c r="CQ113" s="169" t="s">
        <v>1476</v>
      </c>
      <c r="CR113" s="98">
        <v>43500</v>
      </c>
      <c r="CS113" s="98">
        <v>80200</v>
      </c>
      <c r="CT113" s="170">
        <v>0.51</v>
      </c>
    </row>
    <row r="114" spans="41:98" ht="21" hidden="1" customHeight="1" x14ac:dyDescent="0.25">
      <c r="AO114" s="96">
        <f t="shared" si="17"/>
        <v>35000</v>
      </c>
      <c r="AP114" s="97">
        <v>118</v>
      </c>
      <c r="AQ114" s="96" t="s">
        <v>126</v>
      </c>
      <c r="AR114" s="98">
        <v>35000</v>
      </c>
      <c r="AS114" s="98">
        <v>51500</v>
      </c>
      <c r="AT114" s="99">
        <f t="shared" si="19"/>
        <v>0.47142857142857142</v>
      </c>
      <c r="AU114" s="99">
        <f t="shared" si="20"/>
        <v>0.13100000000000001</v>
      </c>
      <c r="AV114" s="100">
        <v>121</v>
      </c>
      <c r="AW114" s="96" t="s">
        <v>2802</v>
      </c>
      <c r="AX114" s="96" t="s">
        <v>264</v>
      </c>
      <c r="AY114" s="101" t="s">
        <v>159</v>
      </c>
      <c r="AZ114" s="101" t="s">
        <v>192</v>
      </c>
      <c r="BA114" s="102">
        <v>123000</v>
      </c>
      <c r="BB114" s="103">
        <v>49000</v>
      </c>
      <c r="BC114" s="103">
        <v>97000</v>
      </c>
      <c r="BD114" s="102">
        <v>897300</v>
      </c>
      <c r="BE114" s="104">
        <v>7.3999999999999996E-2</v>
      </c>
      <c r="BF114" s="105">
        <v>0.69</v>
      </c>
      <c r="BG114" s="102">
        <v>15250</v>
      </c>
      <c r="BH114" s="102">
        <v>964000</v>
      </c>
      <c r="BI114" s="106">
        <v>0.10299999999999999</v>
      </c>
      <c r="BJ114" s="96">
        <v>765</v>
      </c>
      <c r="BK114" s="99">
        <f t="shared" si="15"/>
        <v>0.47699999999999998</v>
      </c>
      <c r="BL114" s="99">
        <f t="shared" si="16"/>
        <v>0.83399999999999996</v>
      </c>
      <c r="BN114" s="107" t="s">
        <v>1270</v>
      </c>
      <c r="BO114" s="108" t="str">
        <f t="shared" si="18"/>
        <v>KS</v>
      </c>
      <c r="BP114" s="108">
        <v>97.776162369607817</v>
      </c>
      <c r="BQ114" s="108">
        <v>94.83787245877933</v>
      </c>
      <c r="BR114" s="108">
        <v>89.173287414714707</v>
      </c>
      <c r="BS114" s="108">
        <v>99.794140488740751</v>
      </c>
      <c r="BT114" s="108">
        <v>100.8212866869205</v>
      </c>
      <c r="BU114" s="108">
        <v>97.167887809751917</v>
      </c>
      <c r="BV114" s="108">
        <v>105.11047610820027</v>
      </c>
      <c r="CN114" s="97" t="s">
        <v>1542</v>
      </c>
      <c r="CO114" s="96" t="s">
        <v>388</v>
      </c>
      <c r="CP114" s="169" t="s">
        <v>1447</v>
      </c>
      <c r="CQ114" s="169" t="s">
        <v>1476</v>
      </c>
      <c r="CR114" s="98">
        <v>46000</v>
      </c>
      <c r="CS114" s="98">
        <v>83100</v>
      </c>
      <c r="CT114" s="170">
        <v>0.53</v>
      </c>
    </row>
    <row r="115" spans="41:98" ht="21" hidden="1" customHeight="1" x14ac:dyDescent="0.25">
      <c r="AO115" s="96">
        <f t="shared" si="17"/>
        <v>36500</v>
      </c>
      <c r="AP115" s="97">
        <v>76</v>
      </c>
      <c r="AQ115" s="96" t="s">
        <v>79</v>
      </c>
      <c r="AR115" s="98">
        <v>36500</v>
      </c>
      <c r="AS115" s="98">
        <v>65000</v>
      </c>
      <c r="AT115" s="99">
        <f t="shared" si="19"/>
        <v>0.78082191780821919</v>
      </c>
      <c r="AU115" s="99">
        <f t="shared" si="20"/>
        <v>0.27100000000000002</v>
      </c>
      <c r="AV115" s="100">
        <v>185</v>
      </c>
      <c r="AW115" s="96" t="s">
        <v>2803</v>
      </c>
      <c r="AX115" s="96" t="s">
        <v>264</v>
      </c>
      <c r="AY115" s="101" t="s">
        <v>163</v>
      </c>
      <c r="AZ115" s="101" t="s">
        <v>192</v>
      </c>
      <c r="BA115" s="102">
        <v>220000</v>
      </c>
      <c r="BB115" s="103">
        <v>49000</v>
      </c>
      <c r="BC115" s="103">
        <v>97000</v>
      </c>
      <c r="BD115" s="102">
        <v>800100</v>
      </c>
      <c r="BE115" s="104">
        <v>5.3999999999999999E-2</v>
      </c>
      <c r="BF115" s="105">
        <v>0.69</v>
      </c>
      <c r="BG115" s="102">
        <v>15250</v>
      </c>
      <c r="BH115" s="102">
        <v>800100</v>
      </c>
      <c r="BI115" s="106">
        <v>5.3999999999999999E-2</v>
      </c>
      <c r="BJ115" s="96">
        <v>765</v>
      </c>
      <c r="BK115" s="99">
        <f t="shared" si="15"/>
        <v>0.96599999999999997</v>
      </c>
      <c r="BL115" s="99">
        <f t="shared" si="16"/>
        <v>0.83399999999999996</v>
      </c>
      <c r="BN115" s="107" t="s">
        <v>1283</v>
      </c>
      <c r="BO115" s="108" t="str">
        <f t="shared" si="18"/>
        <v>KS</v>
      </c>
      <c r="BP115" s="108">
        <v>94.593454433334642</v>
      </c>
      <c r="BQ115" s="108">
        <v>89.089451174990074</v>
      </c>
      <c r="BR115" s="108">
        <v>95.963455436972524</v>
      </c>
      <c r="BS115" s="108">
        <v>91.923014844775651</v>
      </c>
      <c r="BT115" s="108">
        <v>96.236422645478044</v>
      </c>
      <c r="BU115" s="108">
        <v>97.489350739948449</v>
      </c>
      <c r="BV115" s="108">
        <v>95.55995816750702</v>
      </c>
      <c r="CN115" s="97" t="s">
        <v>1622</v>
      </c>
      <c r="CO115" s="96" t="s">
        <v>664</v>
      </c>
      <c r="CP115" s="169" t="s">
        <v>1447</v>
      </c>
      <c r="CQ115" s="169" t="s">
        <v>195</v>
      </c>
      <c r="CR115" s="98">
        <v>45300</v>
      </c>
      <c r="CS115" s="98">
        <v>74900</v>
      </c>
      <c r="CT115" s="170">
        <v>0.56999999999999995</v>
      </c>
    </row>
    <row r="116" spans="41:98" ht="21" hidden="1" customHeight="1" x14ac:dyDescent="0.25">
      <c r="AO116" s="96">
        <f t="shared" si="17"/>
        <v>36000</v>
      </c>
      <c r="AP116" s="97" t="s">
        <v>82</v>
      </c>
      <c r="AQ116" s="96" t="s">
        <v>84</v>
      </c>
      <c r="AR116" s="98">
        <v>36000</v>
      </c>
      <c r="AS116" s="98">
        <v>64500</v>
      </c>
      <c r="AT116" s="99">
        <f t="shared" si="19"/>
        <v>0.79166666666666663</v>
      </c>
      <c r="AU116" s="99">
        <f t="shared" si="20"/>
        <v>0.217</v>
      </c>
      <c r="AV116" s="100">
        <v>103</v>
      </c>
      <c r="AW116" s="96" t="s">
        <v>2804</v>
      </c>
      <c r="AX116" s="96" t="s">
        <v>250</v>
      </c>
      <c r="AY116" s="101" t="s">
        <v>159</v>
      </c>
      <c r="AZ116" s="101" t="s">
        <v>192</v>
      </c>
      <c r="BA116" s="102">
        <v>113000</v>
      </c>
      <c r="BB116" s="103">
        <v>49000</v>
      </c>
      <c r="BC116" s="103">
        <v>97500</v>
      </c>
      <c r="BD116" s="102">
        <v>929300</v>
      </c>
      <c r="BE116" s="104">
        <v>7.8E-2</v>
      </c>
      <c r="BF116" s="105">
        <v>0.62</v>
      </c>
      <c r="BG116" s="102">
        <v>14500</v>
      </c>
      <c r="BH116" s="102">
        <v>991000</v>
      </c>
      <c r="BI116" s="106">
        <v>0.107</v>
      </c>
      <c r="BJ116" s="96">
        <v>766</v>
      </c>
      <c r="BK116" s="99">
        <f t="shared" si="15"/>
        <v>0.40699999999999997</v>
      </c>
      <c r="BL116" s="99">
        <f t="shared" si="16"/>
        <v>0.83399999999999996</v>
      </c>
      <c r="BN116" s="107" t="s">
        <v>1298</v>
      </c>
      <c r="BO116" s="108" t="str">
        <f t="shared" si="18"/>
        <v>KS</v>
      </c>
      <c r="BP116" s="108">
        <v>94.980739702896557</v>
      </c>
      <c r="BQ116" s="108">
        <v>92.486648268749121</v>
      </c>
      <c r="BR116" s="108">
        <v>98.726517923128014</v>
      </c>
      <c r="BS116" s="108">
        <v>86.940389481508575</v>
      </c>
      <c r="BT116" s="108">
        <v>98.982975109242162</v>
      </c>
      <c r="BU116" s="108">
        <v>91.636432121631188</v>
      </c>
      <c r="BV116" s="108">
        <v>94.389202031712557</v>
      </c>
      <c r="CN116" s="97" t="s">
        <v>1732</v>
      </c>
      <c r="CO116" s="96" t="s">
        <v>1733</v>
      </c>
      <c r="CP116" s="169" t="s">
        <v>1447</v>
      </c>
      <c r="CQ116" s="169" t="s">
        <v>195</v>
      </c>
      <c r="CR116" s="98">
        <v>41400</v>
      </c>
      <c r="CS116" s="98">
        <v>65200</v>
      </c>
      <c r="CT116" s="170">
        <v>0.48</v>
      </c>
    </row>
    <row r="117" spans="41:98" ht="21" hidden="1" customHeight="1" x14ac:dyDescent="0.25">
      <c r="AO117" s="96">
        <f t="shared" si="17"/>
        <v>35000</v>
      </c>
      <c r="AP117" s="97">
        <v>108</v>
      </c>
      <c r="AQ117" s="96" t="s">
        <v>116</v>
      </c>
      <c r="AR117" s="98">
        <v>35000</v>
      </c>
      <c r="AS117" s="98">
        <v>55500</v>
      </c>
      <c r="AT117" s="99">
        <f t="shared" si="19"/>
        <v>0.58571428571428574</v>
      </c>
      <c r="AU117" s="99">
        <f t="shared" si="20"/>
        <v>0.13100000000000001</v>
      </c>
      <c r="AV117" s="100">
        <v>165</v>
      </c>
      <c r="AW117" s="96" t="s">
        <v>2805</v>
      </c>
      <c r="AX117" s="96" t="s">
        <v>250</v>
      </c>
      <c r="AY117" s="101" t="s">
        <v>163</v>
      </c>
      <c r="AZ117" s="101" t="s">
        <v>192</v>
      </c>
      <c r="BA117" s="102">
        <v>207000</v>
      </c>
      <c r="BB117" s="103">
        <v>49000</v>
      </c>
      <c r="BC117" s="103">
        <v>97500</v>
      </c>
      <c r="BD117" s="102">
        <v>835100</v>
      </c>
      <c r="BE117" s="104">
        <v>5.7000000000000002E-2</v>
      </c>
      <c r="BF117" s="105">
        <v>0.62</v>
      </c>
      <c r="BG117" s="102">
        <v>14500</v>
      </c>
      <c r="BH117" s="102">
        <v>835100</v>
      </c>
      <c r="BI117" s="106">
        <v>5.7000000000000002E-2</v>
      </c>
      <c r="BJ117" s="96">
        <v>766</v>
      </c>
      <c r="BK117" s="99">
        <f t="shared" si="15"/>
        <v>0.91300000000000003</v>
      </c>
      <c r="BL117" s="99">
        <f t="shared" si="16"/>
        <v>0.83399999999999996</v>
      </c>
      <c r="BN117" s="107" t="s">
        <v>1373</v>
      </c>
      <c r="BO117" s="108" t="str">
        <f t="shared" si="18"/>
        <v>KS</v>
      </c>
      <c r="BP117" s="108">
        <v>86.872215995721746</v>
      </c>
      <c r="BQ117" s="108">
        <v>86.907169694918181</v>
      </c>
      <c r="BR117" s="108">
        <v>75.971568636491597</v>
      </c>
      <c r="BS117" s="108">
        <v>86.972636924374399</v>
      </c>
      <c r="BT117" s="108">
        <v>94.733060122466625</v>
      </c>
      <c r="BU117" s="108">
        <v>94.920212615847106</v>
      </c>
      <c r="BV117" s="108">
        <v>93.094489139324779</v>
      </c>
      <c r="CN117" s="97" t="s">
        <v>1708</v>
      </c>
      <c r="CO117" s="96" t="s">
        <v>437</v>
      </c>
      <c r="CP117" s="169" t="s">
        <v>1447</v>
      </c>
      <c r="CQ117" s="169" t="s">
        <v>195</v>
      </c>
      <c r="CR117" s="98">
        <v>43000</v>
      </c>
      <c r="CS117" s="98">
        <v>66900</v>
      </c>
      <c r="CT117" s="170">
        <v>0.56999999999999995</v>
      </c>
    </row>
    <row r="118" spans="41:98" ht="21" hidden="1" customHeight="1" x14ac:dyDescent="0.25">
      <c r="AO118" s="96">
        <f t="shared" si="17"/>
        <v>35000</v>
      </c>
      <c r="AP118" s="97" t="s">
        <v>97</v>
      </c>
      <c r="AQ118" s="96" t="s">
        <v>98</v>
      </c>
      <c r="AR118" s="98">
        <v>35000</v>
      </c>
      <c r="AS118" s="98">
        <v>58500</v>
      </c>
      <c r="AT118" s="99">
        <f t="shared" si="19"/>
        <v>0.67142857142857137</v>
      </c>
      <c r="AU118" s="99">
        <f t="shared" si="20"/>
        <v>0.13100000000000001</v>
      </c>
      <c r="AV118" s="100">
        <v>124</v>
      </c>
      <c r="AW118" s="96" t="s">
        <v>2806</v>
      </c>
      <c r="AX118" s="96" t="s">
        <v>267</v>
      </c>
      <c r="AY118" s="101" t="s">
        <v>159</v>
      </c>
      <c r="AZ118" s="101" t="s">
        <v>192</v>
      </c>
      <c r="BA118" s="102">
        <v>120000</v>
      </c>
      <c r="BB118" s="103">
        <v>50000</v>
      </c>
      <c r="BC118" s="103">
        <v>95500</v>
      </c>
      <c r="BD118" s="102">
        <v>890700</v>
      </c>
      <c r="BE118" s="104">
        <v>7.4999999999999997E-2</v>
      </c>
      <c r="BF118" s="105">
        <v>0.61</v>
      </c>
      <c r="BG118" s="102">
        <v>15250</v>
      </c>
      <c r="BH118" s="102">
        <v>955200</v>
      </c>
      <c r="BI118" s="106">
        <v>0.10299999999999999</v>
      </c>
      <c r="BJ118" s="96">
        <v>767</v>
      </c>
      <c r="BK118" s="99">
        <f t="shared" si="15"/>
        <v>0.46300000000000002</v>
      </c>
      <c r="BL118" s="99">
        <f t="shared" si="16"/>
        <v>0.88</v>
      </c>
      <c r="BN118" s="107" t="s">
        <v>1408</v>
      </c>
      <c r="BO118" s="108" t="str">
        <f t="shared" si="18"/>
        <v>KS</v>
      </c>
      <c r="BP118" s="108">
        <v>91.763334903019555</v>
      </c>
      <c r="BQ118" s="108">
        <v>92.920736069620403</v>
      </c>
      <c r="BR118" s="108">
        <v>84.019991097441689</v>
      </c>
      <c r="BS118" s="108">
        <v>85.802937559899334</v>
      </c>
      <c r="BT118" s="108">
        <v>97.396462437117066</v>
      </c>
      <c r="BU118" s="108">
        <v>93.175587956122968</v>
      </c>
      <c r="BV118" s="108">
        <v>98.125203118291864</v>
      </c>
      <c r="CN118" s="97" t="s">
        <v>1785</v>
      </c>
      <c r="CO118" s="96" t="s">
        <v>859</v>
      </c>
      <c r="CP118" s="169" t="s">
        <v>1451</v>
      </c>
      <c r="CQ118" s="169" t="s">
        <v>195</v>
      </c>
      <c r="CR118" s="98">
        <v>40600</v>
      </c>
      <c r="CS118" s="98">
        <v>60500</v>
      </c>
      <c r="CT118" s="170">
        <v>0.52</v>
      </c>
    </row>
    <row r="119" spans="41:98" ht="21" hidden="1" customHeight="1" x14ac:dyDescent="0.25">
      <c r="AO119" s="96">
        <f t="shared" si="17"/>
        <v>38000</v>
      </c>
      <c r="AP119" s="97">
        <v>103</v>
      </c>
      <c r="AQ119" s="96" t="s">
        <v>110</v>
      </c>
      <c r="AR119" s="98">
        <v>38000</v>
      </c>
      <c r="AS119" s="98">
        <v>56500</v>
      </c>
      <c r="AT119" s="99">
        <f t="shared" si="19"/>
        <v>0.48684210526315791</v>
      </c>
      <c r="AU119" s="99">
        <f t="shared" si="20"/>
        <v>0.36399999999999999</v>
      </c>
      <c r="AV119" s="100">
        <v>189</v>
      </c>
      <c r="AW119" s="96" t="s">
        <v>2807</v>
      </c>
      <c r="AX119" s="96" t="s">
        <v>267</v>
      </c>
      <c r="AY119" s="101" t="s">
        <v>163</v>
      </c>
      <c r="AZ119" s="101" t="s">
        <v>192</v>
      </c>
      <c r="BA119" s="102">
        <v>214000</v>
      </c>
      <c r="BB119" s="103">
        <v>50000</v>
      </c>
      <c r="BC119" s="103">
        <v>95500</v>
      </c>
      <c r="BD119" s="102">
        <v>797100</v>
      </c>
      <c r="BE119" s="104">
        <v>5.3999999999999999E-2</v>
      </c>
      <c r="BF119" s="105">
        <v>0.61</v>
      </c>
      <c r="BG119" s="102">
        <v>15250</v>
      </c>
      <c r="BH119" s="102">
        <v>797100</v>
      </c>
      <c r="BI119" s="106">
        <v>5.3999999999999999E-2</v>
      </c>
      <c r="BJ119" s="96">
        <v>767</v>
      </c>
      <c r="BK119" s="99">
        <f t="shared" si="15"/>
        <v>0.93200000000000005</v>
      </c>
      <c r="BL119" s="99">
        <f t="shared" si="16"/>
        <v>0.88</v>
      </c>
      <c r="BN119" s="107" t="s">
        <v>1426</v>
      </c>
      <c r="BO119" s="108" t="str">
        <f t="shared" si="18"/>
        <v>KS</v>
      </c>
      <c r="BP119" s="108">
        <v>91.848193368702681</v>
      </c>
      <c r="BQ119" s="108">
        <v>90.524989788091716</v>
      </c>
      <c r="BR119" s="108">
        <v>83.567843584555774</v>
      </c>
      <c r="BS119" s="108">
        <v>89.723144633535298</v>
      </c>
      <c r="BT119" s="108">
        <v>100.55937264966286</v>
      </c>
      <c r="BU119" s="108">
        <v>96.719031599390092</v>
      </c>
      <c r="BV119" s="108">
        <v>97.139640136665435</v>
      </c>
      <c r="CN119" s="97" t="s">
        <v>1629</v>
      </c>
      <c r="CO119" s="96" t="s">
        <v>583</v>
      </c>
      <c r="CP119" s="169" t="s">
        <v>1462</v>
      </c>
      <c r="CQ119" s="169" t="s">
        <v>171</v>
      </c>
      <c r="CR119" s="98">
        <v>41800</v>
      </c>
      <c r="CS119" s="98">
        <v>73900</v>
      </c>
      <c r="CT119" s="170">
        <v>0.57999999999999996</v>
      </c>
    </row>
    <row r="120" spans="41:98" ht="21" hidden="1" customHeight="1" x14ac:dyDescent="0.25">
      <c r="AO120" s="96">
        <f t="shared" si="17"/>
        <v>33500</v>
      </c>
      <c r="AP120" s="97">
        <v>129</v>
      </c>
      <c r="AQ120" s="96" t="s">
        <v>138</v>
      </c>
      <c r="AR120" s="98">
        <v>33500</v>
      </c>
      <c r="AS120" s="98">
        <v>45500</v>
      </c>
      <c r="AT120" s="99">
        <f t="shared" si="19"/>
        <v>0.35820895522388058</v>
      </c>
      <c r="AU120" s="99">
        <f t="shared" si="20"/>
        <v>6.2E-2</v>
      </c>
      <c r="AV120" s="100">
        <v>253</v>
      </c>
      <c r="AW120" s="96" t="s">
        <v>2808</v>
      </c>
      <c r="AX120" s="96" t="s">
        <v>359</v>
      </c>
      <c r="AY120" s="101" t="s">
        <v>159</v>
      </c>
      <c r="AZ120" s="101" t="s">
        <v>192</v>
      </c>
      <c r="BA120" s="102">
        <v>118500</v>
      </c>
      <c r="BB120" s="103">
        <v>44500</v>
      </c>
      <c r="BC120" s="103">
        <v>83500</v>
      </c>
      <c r="BD120" s="102">
        <v>730200</v>
      </c>
      <c r="BE120" s="104">
        <v>6.9000000000000006E-2</v>
      </c>
      <c r="BF120" s="105">
        <v>0.79</v>
      </c>
      <c r="BG120" s="102">
        <v>16250</v>
      </c>
      <c r="BH120" s="102">
        <v>801800</v>
      </c>
      <c r="BI120" s="106">
        <v>0.10299999999999999</v>
      </c>
      <c r="BJ120" s="96">
        <v>768</v>
      </c>
      <c r="BK120" s="99">
        <f t="shared" si="15"/>
        <v>0.44700000000000001</v>
      </c>
      <c r="BL120" s="99">
        <f t="shared" si="16"/>
        <v>0.624</v>
      </c>
      <c r="BN120" s="107" t="s">
        <v>1145</v>
      </c>
      <c r="BO120" s="108" t="str">
        <f t="shared" si="18"/>
        <v>KY</v>
      </c>
      <c r="BP120" s="108">
        <v>90.67132779920783</v>
      </c>
      <c r="BQ120" s="108">
        <v>93.311738973313069</v>
      </c>
      <c r="BR120" s="108">
        <v>78.153058015206099</v>
      </c>
      <c r="BS120" s="108">
        <v>104.29363759922458</v>
      </c>
      <c r="BT120" s="108">
        <v>96.731727855822896</v>
      </c>
      <c r="BU120" s="108">
        <v>95.760092498131598</v>
      </c>
      <c r="BV120" s="108">
        <v>94.016687462739895</v>
      </c>
      <c r="CN120" s="97" t="s">
        <v>1758</v>
      </c>
      <c r="CO120" s="96" t="s">
        <v>926</v>
      </c>
      <c r="CP120" s="169" t="s">
        <v>1467</v>
      </c>
      <c r="CQ120" s="169" t="s">
        <v>195</v>
      </c>
      <c r="CR120" s="98">
        <v>39400</v>
      </c>
      <c r="CS120" s="98">
        <v>63000</v>
      </c>
      <c r="CT120" s="170">
        <v>0.65</v>
      </c>
    </row>
    <row r="121" spans="41:98" ht="21" hidden="1" customHeight="1" x14ac:dyDescent="0.25">
      <c r="AO121" s="96">
        <f t="shared" si="17"/>
        <v>36000</v>
      </c>
      <c r="AP121" s="97" t="s">
        <v>106</v>
      </c>
      <c r="AQ121" s="96" t="s">
        <v>109</v>
      </c>
      <c r="AR121" s="98">
        <v>36000</v>
      </c>
      <c r="AS121" s="98">
        <v>57000</v>
      </c>
      <c r="AT121" s="99">
        <f t="shared" si="19"/>
        <v>0.58333333333333337</v>
      </c>
      <c r="AU121" s="99">
        <f t="shared" si="20"/>
        <v>0.217</v>
      </c>
      <c r="AV121" s="100">
        <v>388</v>
      </c>
      <c r="AW121" s="96" t="s">
        <v>2809</v>
      </c>
      <c r="AX121" s="96" t="s">
        <v>359</v>
      </c>
      <c r="AY121" s="101" t="s">
        <v>163</v>
      </c>
      <c r="AZ121" s="101" t="s">
        <v>192</v>
      </c>
      <c r="BA121" s="102">
        <v>215500</v>
      </c>
      <c r="BB121" s="103">
        <v>44500</v>
      </c>
      <c r="BC121" s="103">
        <v>83500</v>
      </c>
      <c r="BD121" s="102">
        <v>633500</v>
      </c>
      <c r="BE121" s="104">
        <v>4.8000000000000001E-2</v>
      </c>
      <c r="BF121" s="105">
        <v>0.79</v>
      </c>
      <c r="BG121" s="102">
        <v>16250</v>
      </c>
      <c r="BH121" s="102">
        <v>633500</v>
      </c>
      <c r="BI121" s="106">
        <v>4.8000000000000001E-2</v>
      </c>
      <c r="BJ121" s="96">
        <v>768</v>
      </c>
      <c r="BK121" s="99">
        <f t="shared" si="15"/>
        <v>0.93799999999999994</v>
      </c>
      <c r="BL121" s="99">
        <f t="shared" si="16"/>
        <v>0.624</v>
      </c>
      <c r="BN121" s="107" t="s">
        <v>1181</v>
      </c>
      <c r="BO121" s="108" t="str">
        <f t="shared" si="18"/>
        <v>KY</v>
      </c>
      <c r="BP121" s="108">
        <v>87.76127436874016</v>
      </c>
      <c r="BQ121" s="108">
        <v>86.001186080127852</v>
      </c>
      <c r="BR121" s="108">
        <v>76.796699873119195</v>
      </c>
      <c r="BS121" s="108">
        <v>100.21825751321072</v>
      </c>
      <c r="BT121" s="108">
        <v>99.88382025990073</v>
      </c>
      <c r="BU121" s="108">
        <v>90.567606273763943</v>
      </c>
      <c r="BV121" s="108">
        <v>90.348118718685001</v>
      </c>
      <c r="CN121" s="97" t="s">
        <v>1716</v>
      </c>
      <c r="CO121" s="96" t="s">
        <v>827</v>
      </c>
      <c r="CP121" s="169" t="s">
        <v>1448</v>
      </c>
      <c r="CQ121" s="169" t="s">
        <v>1464</v>
      </c>
      <c r="CR121" s="98">
        <v>42700</v>
      </c>
      <c r="CS121" s="98">
        <v>66200</v>
      </c>
      <c r="CT121" s="170">
        <v>0.64</v>
      </c>
    </row>
    <row r="122" spans="41:98" ht="21" hidden="1" customHeight="1" x14ac:dyDescent="0.25">
      <c r="AO122" s="96">
        <f t="shared" si="17"/>
        <v>59500</v>
      </c>
      <c r="AP122" s="97">
        <v>19</v>
      </c>
      <c r="AQ122" s="96" t="s">
        <v>18</v>
      </c>
      <c r="AR122" s="98">
        <v>59500</v>
      </c>
      <c r="AS122" s="98">
        <v>91000</v>
      </c>
      <c r="AT122" s="99">
        <f t="shared" si="19"/>
        <v>0.52941176470588236</v>
      </c>
      <c r="AU122" s="99">
        <f t="shared" si="20"/>
        <v>0.93</v>
      </c>
      <c r="AV122" s="100">
        <v>61</v>
      </c>
      <c r="AW122" s="96" t="s">
        <v>2810</v>
      </c>
      <c r="AX122" s="96" t="s">
        <v>218</v>
      </c>
      <c r="AY122" s="101" t="s">
        <v>159</v>
      </c>
      <c r="AZ122" s="101" t="s">
        <v>192</v>
      </c>
      <c r="BA122" s="102">
        <v>115500</v>
      </c>
      <c r="BB122" s="103">
        <v>49500</v>
      </c>
      <c r="BC122" s="103">
        <v>101000</v>
      </c>
      <c r="BD122" s="102">
        <v>1042000</v>
      </c>
      <c r="BE122" s="104">
        <v>8.1000000000000003E-2</v>
      </c>
      <c r="BF122" s="105">
        <v>0.68</v>
      </c>
      <c r="BG122" s="102">
        <v>15500</v>
      </c>
      <c r="BH122" s="102">
        <v>1109000</v>
      </c>
      <c r="BI122" s="106">
        <v>0.113</v>
      </c>
      <c r="BJ122" s="96">
        <v>769</v>
      </c>
      <c r="BK122" s="99">
        <f t="shared" si="15"/>
        <v>0.42399999999999999</v>
      </c>
      <c r="BL122" s="99">
        <f t="shared" si="16"/>
        <v>0.86</v>
      </c>
      <c r="BN122" s="107" t="s">
        <v>1285</v>
      </c>
      <c r="BO122" s="108" t="str">
        <f t="shared" si="18"/>
        <v>KY</v>
      </c>
      <c r="BP122" s="108">
        <v>92.848084636877743</v>
      </c>
      <c r="BQ122" s="108">
        <v>86.901023739839175</v>
      </c>
      <c r="BR122" s="108">
        <v>88.727045745709134</v>
      </c>
      <c r="BS122" s="108">
        <v>93.874351243104584</v>
      </c>
      <c r="BT122" s="108">
        <v>97.560964893175779</v>
      </c>
      <c r="BU122" s="108">
        <v>93.705314888161411</v>
      </c>
      <c r="BV122" s="108">
        <v>97.052091307926418</v>
      </c>
      <c r="CN122" s="97" t="s">
        <v>1636</v>
      </c>
      <c r="CO122" s="96" t="s">
        <v>676</v>
      </c>
      <c r="CP122" s="169" t="s">
        <v>1451</v>
      </c>
      <c r="CQ122" s="169" t="s">
        <v>1464</v>
      </c>
      <c r="CR122" s="98">
        <v>34800</v>
      </c>
      <c r="CS122" s="98">
        <v>72800</v>
      </c>
      <c r="CT122" s="170">
        <v>0.49</v>
      </c>
    </row>
    <row r="123" spans="41:98" ht="21" hidden="1" customHeight="1" x14ac:dyDescent="0.25">
      <c r="AO123" s="96">
        <f t="shared" si="17"/>
        <v>36000</v>
      </c>
      <c r="AP123" s="97">
        <v>71</v>
      </c>
      <c r="AQ123" s="96" t="s">
        <v>73</v>
      </c>
      <c r="AR123" s="98">
        <v>36000</v>
      </c>
      <c r="AS123" s="98">
        <v>66000</v>
      </c>
      <c r="AT123" s="99">
        <f t="shared" si="19"/>
        <v>0.83333333333333337</v>
      </c>
      <c r="AU123" s="99">
        <f t="shared" si="20"/>
        <v>0.217</v>
      </c>
      <c r="AV123" s="100">
        <v>93</v>
      </c>
      <c r="AW123" s="96" t="s">
        <v>2811</v>
      </c>
      <c r="AX123" s="96" t="s">
        <v>218</v>
      </c>
      <c r="AY123" s="101" t="s">
        <v>163</v>
      </c>
      <c r="AZ123" s="101" t="s">
        <v>192</v>
      </c>
      <c r="BA123" s="102">
        <v>212500</v>
      </c>
      <c r="BB123" s="103">
        <v>49500</v>
      </c>
      <c r="BC123" s="103">
        <v>101000</v>
      </c>
      <c r="BD123" s="102">
        <v>944900</v>
      </c>
      <c r="BE123" s="104">
        <v>5.8999999999999997E-2</v>
      </c>
      <c r="BF123" s="105">
        <v>0.68</v>
      </c>
      <c r="BG123" s="102">
        <v>15500</v>
      </c>
      <c r="BH123" s="102">
        <v>944900</v>
      </c>
      <c r="BI123" s="106">
        <v>5.8999999999999997E-2</v>
      </c>
      <c r="BJ123" s="96">
        <v>769</v>
      </c>
      <c r="BK123" s="99">
        <f t="shared" si="15"/>
        <v>0.92500000000000004</v>
      </c>
      <c r="BL123" s="99">
        <f t="shared" si="16"/>
        <v>0.86</v>
      </c>
      <c r="BN123" s="107" t="s">
        <v>1292</v>
      </c>
      <c r="BO123" s="108" t="str">
        <f t="shared" si="18"/>
        <v>KY</v>
      </c>
      <c r="BP123" s="108">
        <v>87.683562779684934</v>
      </c>
      <c r="BQ123" s="108">
        <v>81.562034622879722</v>
      </c>
      <c r="BR123" s="108">
        <v>78.717846747316102</v>
      </c>
      <c r="BS123" s="108">
        <v>99.141913371481337</v>
      </c>
      <c r="BT123" s="108">
        <v>96.856957771615072</v>
      </c>
      <c r="BU123" s="108">
        <v>87.177749082209459</v>
      </c>
      <c r="BV123" s="108">
        <v>91.866275624935412</v>
      </c>
      <c r="CN123" s="97" t="s">
        <v>1735</v>
      </c>
      <c r="CO123" s="96" t="s">
        <v>1736</v>
      </c>
      <c r="CP123" s="169" t="s">
        <v>1462</v>
      </c>
      <c r="CQ123" s="169" t="s">
        <v>166</v>
      </c>
      <c r="CR123" s="98">
        <v>43900</v>
      </c>
      <c r="CS123" s="98">
        <v>65100</v>
      </c>
      <c r="CT123" s="170">
        <v>0.53</v>
      </c>
    </row>
    <row r="124" spans="41:98" ht="21" hidden="1" customHeight="1" x14ac:dyDescent="0.25">
      <c r="AO124" s="96">
        <f t="shared" si="17"/>
        <v>34000</v>
      </c>
      <c r="AP124" s="97">
        <v>126</v>
      </c>
      <c r="AQ124" s="96" t="s">
        <v>135</v>
      </c>
      <c r="AR124" s="98">
        <v>34000</v>
      </c>
      <c r="AS124" s="98">
        <v>49000</v>
      </c>
      <c r="AT124" s="99">
        <f t="shared" si="19"/>
        <v>0.44117647058823528</v>
      </c>
      <c r="AU124" s="99">
        <f t="shared" si="20"/>
        <v>0.1</v>
      </c>
      <c r="AV124" s="100">
        <v>95</v>
      </c>
      <c r="AW124" s="96" t="s">
        <v>2812</v>
      </c>
      <c r="AX124" s="96" t="s">
        <v>243</v>
      </c>
      <c r="AY124" s="101" t="s">
        <v>159</v>
      </c>
      <c r="AZ124" s="101" t="s">
        <v>192</v>
      </c>
      <c r="BA124" s="102">
        <v>121500</v>
      </c>
      <c r="BB124" s="103">
        <v>46500</v>
      </c>
      <c r="BC124" s="103">
        <v>96500</v>
      </c>
      <c r="BD124" s="102">
        <v>939900</v>
      </c>
      <c r="BE124" s="104">
        <v>7.5999999999999998E-2</v>
      </c>
      <c r="BF124" s="105">
        <v>0.56999999999999995</v>
      </c>
      <c r="BG124" s="102">
        <v>15750</v>
      </c>
      <c r="BH124" s="102">
        <v>1005000</v>
      </c>
      <c r="BI124" s="106">
        <v>0.104</v>
      </c>
      <c r="BJ124" s="96">
        <v>770</v>
      </c>
      <c r="BK124" s="99">
        <f t="shared" si="15"/>
        <v>0.47099999999999997</v>
      </c>
      <c r="BL124" s="99">
        <f t="shared" si="16"/>
        <v>0.746</v>
      </c>
      <c r="BN124" s="107" t="s">
        <v>1340</v>
      </c>
      <c r="BO124" s="108" t="str">
        <f t="shared" si="18"/>
        <v>KY</v>
      </c>
      <c r="BP124" s="108">
        <v>87.276811415306511</v>
      </c>
      <c r="BQ124" s="108">
        <v>94.824698066502293</v>
      </c>
      <c r="BR124" s="108">
        <v>75.835312781557633</v>
      </c>
      <c r="BS124" s="108">
        <v>96.549189430396851</v>
      </c>
      <c r="BT124" s="108">
        <v>86.63130277530793</v>
      </c>
      <c r="BU124" s="108">
        <v>90.293039003654101</v>
      </c>
      <c r="BV124" s="108">
        <v>91.301959795248095</v>
      </c>
      <c r="CN124" s="97" t="s">
        <v>1662</v>
      </c>
      <c r="CO124" s="96" t="s">
        <v>820</v>
      </c>
      <c r="CP124" s="169" t="s">
        <v>1462</v>
      </c>
      <c r="CQ124" s="169" t="s">
        <v>177</v>
      </c>
      <c r="CR124" s="98">
        <v>45800</v>
      </c>
      <c r="CS124" s="98">
        <v>70400</v>
      </c>
      <c r="CT124" s="170">
        <v>0.63</v>
      </c>
    </row>
    <row r="125" spans="41:98" ht="21" hidden="1" customHeight="1" x14ac:dyDescent="0.25">
      <c r="AO125" s="96">
        <f t="shared" si="17"/>
        <v>39000</v>
      </c>
      <c r="AP125" s="97" t="s">
        <v>82</v>
      </c>
      <c r="AQ125" s="96" t="s">
        <v>83</v>
      </c>
      <c r="AR125" s="98">
        <v>39000</v>
      </c>
      <c r="AS125" s="98">
        <v>64500</v>
      </c>
      <c r="AT125" s="99">
        <f t="shared" si="19"/>
        <v>0.65384615384615385</v>
      </c>
      <c r="AU125" s="99">
        <f t="shared" si="20"/>
        <v>0.41799999999999998</v>
      </c>
      <c r="AV125" s="100">
        <v>149</v>
      </c>
      <c r="AW125" s="96" t="s">
        <v>2813</v>
      </c>
      <c r="AX125" s="96" t="s">
        <v>243</v>
      </c>
      <c r="AY125" s="101" t="s">
        <v>163</v>
      </c>
      <c r="AZ125" s="101" t="s">
        <v>192</v>
      </c>
      <c r="BA125" s="102">
        <v>214000</v>
      </c>
      <c r="BB125" s="103">
        <v>46500</v>
      </c>
      <c r="BC125" s="103">
        <v>96500</v>
      </c>
      <c r="BD125" s="102">
        <v>847400</v>
      </c>
      <c r="BE125" s="104">
        <v>5.6000000000000001E-2</v>
      </c>
      <c r="BF125" s="105">
        <v>0.56999999999999995</v>
      </c>
      <c r="BG125" s="102">
        <v>15750</v>
      </c>
      <c r="BH125" s="102">
        <v>847400</v>
      </c>
      <c r="BI125" s="106">
        <v>5.6000000000000001E-2</v>
      </c>
      <c r="BJ125" s="96">
        <v>770</v>
      </c>
      <c r="BK125" s="99">
        <f t="shared" si="15"/>
        <v>0.93200000000000005</v>
      </c>
      <c r="BL125" s="99">
        <f t="shared" si="16"/>
        <v>0.746</v>
      </c>
      <c r="BN125" s="107" t="s">
        <v>1116</v>
      </c>
      <c r="BO125" s="108" t="str">
        <f t="shared" si="18"/>
        <v>LA</v>
      </c>
      <c r="BP125" s="108">
        <v>95.123192963591976</v>
      </c>
      <c r="BQ125" s="108">
        <v>96.003698468240657</v>
      </c>
      <c r="BR125" s="108">
        <v>92.733133150312213</v>
      </c>
      <c r="BS125" s="108">
        <v>89.86897507520726</v>
      </c>
      <c r="BT125" s="108">
        <v>97.198287356779744</v>
      </c>
      <c r="BU125" s="108">
        <v>92.864264154287298</v>
      </c>
      <c r="BV125" s="108">
        <v>98.17455108602158</v>
      </c>
      <c r="CN125" s="97" t="s">
        <v>1772</v>
      </c>
      <c r="CO125" s="96" t="s">
        <v>867</v>
      </c>
      <c r="CP125" s="169" t="s">
        <v>1462</v>
      </c>
      <c r="CQ125" s="169" t="s">
        <v>166</v>
      </c>
      <c r="CR125" s="98">
        <v>43500</v>
      </c>
      <c r="CS125" s="98">
        <v>61700</v>
      </c>
      <c r="CT125" s="170">
        <v>0.56000000000000005</v>
      </c>
    </row>
    <row r="126" spans="41:98" ht="21" hidden="1" customHeight="1" x14ac:dyDescent="0.25">
      <c r="AO126" s="96">
        <f t="shared" si="17"/>
        <v>35500</v>
      </c>
      <c r="AP126" s="97">
        <v>98</v>
      </c>
      <c r="AQ126" s="96" t="s">
        <v>104</v>
      </c>
      <c r="AR126" s="98">
        <v>35500</v>
      </c>
      <c r="AS126" s="98">
        <v>58000</v>
      </c>
      <c r="AT126" s="99">
        <f t="shared" si="19"/>
        <v>0.63380281690140849</v>
      </c>
      <c r="AU126" s="99">
        <f t="shared" si="20"/>
        <v>0.16200000000000001</v>
      </c>
      <c r="AV126" s="100">
        <v>551</v>
      </c>
      <c r="AW126" s="96" t="s">
        <v>2814</v>
      </c>
      <c r="AX126" s="96" t="s">
        <v>555</v>
      </c>
      <c r="AY126" s="101" t="s">
        <v>159</v>
      </c>
      <c r="AZ126" s="101" t="s">
        <v>192</v>
      </c>
      <c r="BA126" s="102">
        <v>127000</v>
      </c>
      <c r="BB126" s="103">
        <v>43500</v>
      </c>
      <c r="BC126" s="103">
        <v>77500</v>
      </c>
      <c r="BD126" s="102">
        <v>550200</v>
      </c>
      <c r="BE126" s="104">
        <v>5.8999999999999997E-2</v>
      </c>
      <c r="BF126" s="105">
        <v>0.64</v>
      </c>
      <c r="BG126" s="102">
        <v>16750</v>
      </c>
      <c r="BH126" s="102">
        <v>622300</v>
      </c>
      <c r="BI126" s="106">
        <v>8.8999999999999996E-2</v>
      </c>
      <c r="BJ126" s="96">
        <v>771</v>
      </c>
      <c r="BK126" s="99">
        <f t="shared" si="15"/>
        <v>0.503</v>
      </c>
      <c r="BL126" s="99">
        <f t="shared" si="16"/>
        <v>0.55100000000000005</v>
      </c>
      <c r="BN126" s="107" t="s">
        <v>1133</v>
      </c>
      <c r="BO126" s="108" t="str">
        <f t="shared" si="18"/>
        <v>LA</v>
      </c>
      <c r="BP126" s="108">
        <v>96.050443950987486</v>
      </c>
      <c r="BQ126" s="108">
        <v>100.41354583023856</v>
      </c>
      <c r="BR126" s="108">
        <v>102.21872428535845</v>
      </c>
      <c r="BS126" s="108">
        <v>78.163959703249802</v>
      </c>
      <c r="BT126" s="108">
        <v>90.420957715680487</v>
      </c>
      <c r="BU126" s="108">
        <v>97.739951698918233</v>
      </c>
      <c r="BV126" s="108">
        <v>95.825180710830139</v>
      </c>
      <c r="CN126" s="97" t="s">
        <v>1469</v>
      </c>
      <c r="CO126" s="96" t="s">
        <v>327</v>
      </c>
      <c r="CP126" s="169" t="s">
        <v>1462</v>
      </c>
      <c r="CQ126" s="169" t="s">
        <v>171</v>
      </c>
      <c r="CR126" s="98">
        <v>44700</v>
      </c>
      <c r="CS126" s="98">
        <v>107000</v>
      </c>
      <c r="CT126" s="170">
        <v>0.43</v>
      </c>
    </row>
    <row r="127" spans="41:98" ht="21" hidden="1" customHeight="1" x14ac:dyDescent="0.25">
      <c r="AO127" s="96">
        <f t="shared" si="17"/>
        <v>36000</v>
      </c>
      <c r="AP127" s="97">
        <v>123</v>
      </c>
      <c r="AQ127" s="96" t="s">
        <v>132</v>
      </c>
      <c r="AR127" s="98">
        <v>36000</v>
      </c>
      <c r="AS127" s="98">
        <v>50500</v>
      </c>
      <c r="AT127" s="99">
        <f t="shared" si="19"/>
        <v>0.40277777777777779</v>
      </c>
      <c r="AU127" s="99">
        <f t="shared" si="20"/>
        <v>0.217</v>
      </c>
      <c r="AV127" s="100">
        <v>749</v>
      </c>
      <c r="AW127" s="96" t="s">
        <v>2815</v>
      </c>
      <c r="AX127" s="96" t="s">
        <v>555</v>
      </c>
      <c r="AY127" s="101" t="s">
        <v>163</v>
      </c>
      <c r="AZ127" s="101" t="s">
        <v>192</v>
      </c>
      <c r="BA127" s="102">
        <v>222500</v>
      </c>
      <c r="BB127" s="103">
        <v>43500</v>
      </c>
      <c r="BC127" s="103">
        <v>77500</v>
      </c>
      <c r="BD127" s="102">
        <v>454700</v>
      </c>
      <c r="BE127" s="104">
        <v>3.9E-2</v>
      </c>
      <c r="BF127" s="105">
        <v>0.64</v>
      </c>
      <c r="BG127" s="102">
        <v>16750</v>
      </c>
      <c r="BH127" s="102">
        <v>454700</v>
      </c>
      <c r="BI127" s="106">
        <v>3.9E-2</v>
      </c>
      <c r="BJ127" s="96">
        <v>771</v>
      </c>
      <c r="BK127" s="99">
        <f t="shared" si="15"/>
        <v>0.97399999999999998</v>
      </c>
      <c r="BL127" s="99">
        <f t="shared" si="16"/>
        <v>0.55100000000000005</v>
      </c>
      <c r="BN127" s="107" t="s">
        <v>1235</v>
      </c>
      <c r="BO127" s="108" t="str">
        <f t="shared" si="18"/>
        <v>LA</v>
      </c>
      <c r="BP127" s="108">
        <v>95.891866985348912</v>
      </c>
      <c r="BQ127" s="108">
        <v>98.962158553383432</v>
      </c>
      <c r="BR127" s="108">
        <v>95.766802893564275</v>
      </c>
      <c r="BS127" s="108">
        <v>84.754814243552062</v>
      </c>
      <c r="BT127" s="108">
        <v>92.976156697679258</v>
      </c>
      <c r="BU127" s="108">
        <v>97.381719213141622</v>
      </c>
      <c r="BV127" s="108">
        <v>98.883789447747546</v>
      </c>
      <c r="CN127" s="97" t="s">
        <v>1793</v>
      </c>
      <c r="CO127" s="96" t="s">
        <v>936</v>
      </c>
      <c r="CP127" s="169" t="s">
        <v>1451</v>
      </c>
      <c r="CQ127" s="169" t="s">
        <v>177</v>
      </c>
      <c r="CR127" s="98">
        <v>34000</v>
      </c>
      <c r="CS127" s="98">
        <v>60000</v>
      </c>
      <c r="CT127" s="170">
        <v>0.54</v>
      </c>
    </row>
    <row r="128" spans="41:98" ht="21" hidden="1" customHeight="1" x14ac:dyDescent="0.25">
      <c r="AO128" s="96">
        <f t="shared" si="17"/>
        <v>49500</v>
      </c>
      <c r="AP128" s="97">
        <v>10</v>
      </c>
      <c r="AQ128" s="96" t="s">
        <v>9</v>
      </c>
      <c r="AR128" s="98">
        <v>49500</v>
      </c>
      <c r="AS128" s="98">
        <v>99500</v>
      </c>
      <c r="AT128" s="99">
        <f t="shared" si="19"/>
        <v>1.0101010101010102</v>
      </c>
      <c r="AU128" s="99">
        <f t="shared" si="20"/>
        <v>0.79</v>
      </c>
      <c r="AV128" s="100">
        <v>761</v>
      </c>
      <c r="AW128" s="96" t="s">
        <v>2864</v>
      </c>
      <c r="AX128" s="96" t="s">
        <v>694</v>
      </c>
      <c r="AY128" s="101" t="s">
        <v>152</v>
      </c>
      <c r="AZ128" s="101" t="s">
        <v>166</v>
      </c>
      <c r="BA128" s="102">
        <v>191000</v>
      </c>
      <c r="BB128" s="103">
        <v>39000</v>
      </c>
      <c r="BC128" s="103">
        <v>70500</v>
      </c>
      <c r="BD128" s="102">
        <v>450800</v>
      </c>
      <c r="BE128" s="104">
        <v>4.2999999999999997E-2</v>
      </c>
      <c r="BF128" s="105">
        <v>0.95</v>
      </c>
      <c r="BG128" s="102">
        <v>22250</v>
      </c>
      <c r="BH128" s="102">
        <v>545400</v>
      </c>
      <c r="BI128" s="106">
        <v>6.7000000000000004E-2</v>
      </c>
      <c r="BJ128" s="96">
        <v>803</v>
      </c>
      <c r="BK128" s="99">
        <f t="shared" si="15"/>
        <v>0.874</v>
      </c>
      <c r="BL128" s="99">
        <f t="shared" si="16"/>
        <v>0.16500000000000001</v>
      </c>
      <c r="BN128" s="107" t="s">
        <v>1276</v>
      </c>
      <c r="BO128" s="108" t="str">
        <f t="shared" si="18"/>
        <v>LA</v>
      </c>
      <c r="BP128" s="108">
        <v>99.201897919030458</v>
      </c>
      <c r="BQ128" s="108">
        <v>93.532418474146382</v>
      </c>
      <c r="BR128" s="108">
        <v>110.09100513075529</v>
      </c>
      <c r="BS128" s="108">
        <v>81.221344710841365</v>
      </c>
      <c r="BT128" s="108">
        <v>103.99887986912071</v>
      </c>
      <c r="BU128" s="108">
        <v>88.812014272916386</v>
      </c>
      <c r="BV128" s="108">
        <v>97.303644307042731</v>
      </c>
      <c r="CN128" s="97">
        <v>39</v>
      </c>
      <c r="CO128" s="96" t="s">
        <v>186</v>
      </c>
      <c r="CP128" s="169" t="s">
        <v>1451</v>
      </c>
      <c r="CQ128" s="169" t="s">
        <v>155</v>
      </c>
      <c r="CR128" s="98">
        <v>60200</v>
      </c>
      <c r="CS128" s="98">
        <v>105000</v>
      </c>
      <c r="CT128" s="170">
        <v>0.49</v>
      </c>
    </row>
    <row r="129" spans="41:98" ht="21" hidden="1" customHeight="1" x14ac:dyDescent="0.25">
      <c r="AO129" s="96">
        <f t="shared" si="17"/>
        <v>50500</v>
      </c>
      <c r="AP129" s="97" t="s">
        <v>41</v>
      </c>
      <c r="AQ129" s="96" t="s">
        <v>43</v>
      </c>
      <c r="AR129" s="98">
        <v>50500</v>
      </c>
      <c r="AS129" s="98">
        <v>77000</v>
      </c>
      <c r="AT129" s="99">
        <f t="shared" si="19"/>
        <v>0.52475247524752477</v>
      </c>
      <c r="AU129" s="99">
        <f t="shared" si="20"/>
        <v>0.83699999999999997</v>
      </c>
      <c r="AV129" s="100">
        <v>205</v>
      </c>
      <c r="AW129" s="96" t="s">
        <v>2957</v>
      </c>
      <c r="AX129" s="96" t="s">
        <v>324</v>
      </c>
      <c r="AY129" s="101" t="s">
        <v>152</v>
      </c>
      <c r="AZ129" s="101" t="s">
        <v>177</v>
      </c>
      <c r="BA129" s="102">
        <v>214500</v>
      </c>
      <c r="BB129" s="103">
        <v>39500</v>
      </c>
      <c r="BC129" s="103">
        <v>88000</v>
      </c>
      <c r="BD129" s="102">
        <v>779100</v>
      </c>
      <c r="BE129" s="104">
        <v>5.3999999999999999E-2</v>
      </c>
      <c r="BF129" s="105">
        <v>0.92</v>
      </c>
      <c r="BG129" s="102">
        <v>25750</v>
      </c>
      <c r="BH129" s="102">
        <v>889600</v>
      </c>
      <c r="BI129" s="106">
        <v>0.08</v>
      </c>
      <c r="BJ129" s="96">
        <v>879</v>
      </c>
      <c r="BK129" s="99">
        <f t="shared" si="15"/>
        <v>0.93500000000000005</v>
      </c>
      <c r="BL129" s="99">
        <f t="shared" si="16"/>
        <v>0.19600000000000001</v>
      </c>
      <c r="BN129" s="107" t="s">
        <v>1277</v>
      </c>
      <c r="BO129" s="108" t="str">
        <f t="shared" si="18"/>
        <v>LA</v>
      </c>
      <c r="BP129" s="108">
        <v>97.421514877065775</v>
      </c>
      <c r="BQ129" s="108">
        <v>99.81975858601615</v>
      </c>
      <c r="BR129" s="108">
        <v>103.40103719875968</v>
      </c>
      <c r="BS129" s="108">
        <v>89.458017375668277</v>
      </c>
      <c r="BT129" s="108">
        <v>97.132294683447881</v>
      </c>
      <c r="BU129" s="108">
        <v>84.389718302190644</v>
      </c>
      <c r="BV129" s="108">
        <v>95.380497449187999</v>
      </c>
      <c r="CN129" s="97" t="s">
        <v>1589</v>
      </c>
      <c r="CO129" s="96" t="s">
        <v>532</v>
      </c>
      <c r="CP129" s="169" t="s">
        <v>1466</v>
      </c>
      <c r="CQ129" s="169" t="s">
        <v>177</v>
      </c>
      <c r="CR129" s="98">
        <v>42800</v>
      </c>
      <c r="CS129" s="98">
        <v>78500</v>
      </c>
      <c r="CT129" s="170">
        <v>0.5</v>
      </c>
    </row>
    <row r="130" spans="41:98" ht="21" hidden="1" customHeight="1" x14ac:dyDescent="0.25">
      <c r="AO130" s="96">
        <f t="shared" si="17"/>
        <v>42000</v>
      </c>
      <c r="AP130" s="97" t="s">
        <v>44</v>
      </c>
      <c r="AQ130" s="96" t="s">
        <v>46</v>
      </c>
      <c r="AR130" s="98">
        <v>42000</v>
      </c>
      <c r="AS130" s="98">
        <v>77000</v>
      </c>
      <c r="AT130" s="99">
        <f t="shared" si="19"/>
        <v>0.83333333333333337</v>
      </c>
      <c r="AU130" s="99">
        <f t="shared" si="20"/>
        <v>0.65100000000000002</v>
      </c>
      <c r="AV130" s="100">
        <v>348</v>
      </c>
      <c r="AW130" s="96" t="s">
        <v>2962</v>
      </c>
      <c r="AX130" s="96" t="s">
        <v>422</v>
      </c>
      <c r="AY130" s="101" t="s">
        <v>152</v>
      </c>
      <c r="AZ130" s="101" t="s">
        <v>166</v>
      </c>
      <c r="BA130" s="102">
        <v>220500</v>
      </c>
      <c r="BB130" s="103">
        <v>48000</v>
      </c>
      <c r="BC130" s="103">
        <v>84500</v>
      </c>
      <c r="BD130" s="102">
        <v>657100</v>
      </c>
      <c r="BE130" s="104">
        <v>4.8000000000000001E-2</v>
      </c>
      <c r="BF130" s="105">
        <v>0.72</v>
      </c>
      <c r="BG130" s="102">
        <v>20750</v>
      </c>
      <c r="BH130" s="102">
        <v>743100</v>
      </c>
      <c r="BI130" s="106">
        <v>6.6000000000000003E-2</v>
      </c>
      <c r="BJ130" s="96">
        <v>883</v>
      </c>
      <c r="BK130" s="99">
        <f t="shared" si="15"/>
        <v>0.96799999999999997</v>
      </c>
      <c r="BL130" s="99">
        <f t="shared" si="16"/>
        <v>0.79600000000000004</v>
      </c>
      <c r="BN130" s="107" t="s">
        <v>1316</v>
      </c>
      <c r="BO130" s="108" t="str">
        <f t="shared" si="18"/>
        <v>LA</v>
      </c>
      <c r="BP130" s="108">
        <v>92.694613088894357</v>
      </c>
      <c r="BQ130" s="108">
        <v>95.778934607374367</v>
      </c>
      <c r="BR130" s="108">
        <v>82.986727087325079</v>
      </c>
      <c r="BS130" s="108">
        <v>89.129785044096039</v>
      </c>
      <c r="BT130" s="108">
        <v>97.450728333939239</v>
      </c>
      <c r="BU130" s="108">
        <v>95.999024128702132</v>
      </c>
      <c r="BV130" s="108">
        <v>99.298572359757301</v>
      </c>
      <c r="CN130" s="97" t="s">
        <v>1627</v>
      </c>
      <c r="CO130" s="96" t="s">
        <v>830</v>
      </c>
      <c r="CP130" s="169" t="s">
        <v>1462</v>
      </c>
      <c r="CQ130" s="169" t="s">
        <v>177</v>
      </c>
      <c r="CR130" s="98">
        <v>39200</v>
      </c>
      <c r="CS130" s="98">
        <v>74400</v>
      </c>
      <c r="CT130" s="170">
        <v>0.53</v>
      </c>
    </row>
    <row r="131" spans="41:98" ht="21" hidden="1" customHeight="1" x14ac:dyDescent="0.25">
      <c r="AO131" s="96">
        <f t="shared" si="17"/>
        <v>33500</v>
      </c>
      <c r="AP131" s="97" t="s">
        <v>112</v>
      </c>
      <c r="AQ131" s="96" t="s">
        <v>114</v>
      </c>
      <c r="AR131" s="98">
        <v>33500</v>
      </c>
      <c r="AS131" s="98">
        <v>56000</v>
      </c>
      <c r="AT131" s="99">
        <f t="shared" si="19"/>
        <v>0.67164179104477617</v>
      </c>
      <c r="AU131" s="99">
        <f t="shared" si="20"/>
        <v>6.2E-2</v>
      </c>
      <c r="AV131" s="100">
        <v>190</v>
      </c>
      <c r="AW131" s="96" t="s">
        <v>2963</v>
      </c>
      <c r="AX131" s="96" t="s">
        <v>311</v>
      </c>
      <c r="AY131" s="101" t="s">
        <v>152</v>
      </c>
      <c r="AZ131" s="101" t="s">
        <v>166</v>
      </c>
      <c r="BA131" s="102">
        <v>216500</v>
      </c>
      <c r="BB131" s="103">
        <v>50500</v>
      </c>
      <c r="BC131" s="103">
        <v>91000</v>
      </c>
      <c r="BD131" s="102">
        <v>795500</v>
      </c>
      <c r="BE131" s="104">
        <v>5.3999999999999999E-2</v>
      </c>
      <c r="BF131" s="105">
        <v>0.7</v>
      </c>
      <c r="BG131" s="102">
        <v>23750</v>
      </c>
      <c r="BH131" s="102">
        <v>894700</v>
      </c>
      <c r="BI131" s="106">
        <v>7.5999999999999998E-2</v>
      </c>
      <c r="BJ131" s="96">
        <v>884</v>
      </c>
      <c r="BK131" s="99">
        <f t="shared" si="15"/>
        <v>0.94299999999999995</v>
      </c>
      <c r="BL131" s="99">
        <f t="shared" si="16"/>
        <v>0.9</v>
      </c>
      <c r="BN131" s="107" t="s">
        <v>1386</v>
      </c>
      <c r="BO131" s="108" t="str">
        <f t="shared" si="18"/>
        <v>LA</v>
      </c>
      <c r="BP131" s="108">
        <v>95.298217376606118</v>
      </c>
      <c r="BQ131" s="108">
        <v>95.244113605934032</v>
      </c>
      <c r="BR131" s="108">
        <v>93.546537198293038</v>
      </c>
      <c r="BS131" s="108">
        <v>89.363996854635033</v>
      </c>
      <c r="BT131" s="108">
        <v>93.365464725744829</v>
      </c>
      <c r="BU131" s="108">
        <v>93.06612936838836</v>
      </c>
      <c r="BV131" s="108">
        <v>99.560923723741951</v>
      </c>
      <c r="CN131" s="97" t="s">
        <v>1763</v>
      </c>
      <c r="CO131" s="96" t="s">
        <v>1051</v>
      </c>
      <c r="CP131" s="169" t="s">
        <v>1467</v>
      </c>
      <c r="CQ131" s="169" t="s">
        <v>177</v>
      </c>
      <c r="CR131" s="98">
        <v>37900</v>
      </c>
      <c r="CS131" s="98">
        <v>62700</v>
      </c>
      <c r="CT131" s="170">
        <v>0.56000000000000005</v>
      </c>
    </row>
    <row r="132" spans="41:98" ht="21" hidden="1" customHeight="1" x14ac:dyDescent="0.25">
      <c r="AO132" s="96">
        <f t="shared" si="17"/>
        <v>32500</v>
      </c>
      <c r="AP132" s="97">
        <v>122</v>
      </c>
      <c r="AQ132" s="96" t="s">
        <v>131</v>
      </c>
      <c r="AR132" s="98">
        <v>32500</v>
      </c>
      <c r="AS132" s="98">
        <v>51000</v>
      </c>
      <c r="AT132" s="99">
        <f t="shared" si="19"/>
        <v>0.56923076923076921</v>
      </c>
      <c r="AU132" s="99">
        <f t="shared" si="20"/>
        <v>4.5999999999999999E-2</v>
      </c>
      <c r="AV132" s="100">
        <v>129</v>
      </c>
      <c r="AW132" s="96" t="s">
        <v>2972</v>
      </c>
      <c r="AX132" s="96" t="s">
        <v>270</v>
      </c>
      <c r="AY132" s="101" t="s">
        <v>152</v>
      </c>
      <c r="AZ132" s="101" t="s">
        <v>166</v>
      </c>
      <c r="BA132" s="102">
        <v>230000</v>
      </c>
      <c r="BB132" s="103">
        <v>51000</v>
      </c>
      <c r="BC132" s="103">
        <v>100000</v>
      </c>
      <c r="BD132" s="102">
        <v>885300</v>
      </c>
      <c r="BE132" s="104">
        <v>5.5E-2</v>
      </c>
      <c r="BF132" s="105">
        <v>0.62</v>
      </c>
      <c r="BG132" s="102">
        <v>28000</v>
      </c>
      <c r="BH132" s="102">
        <v>1003000</v>
      </c>
      <c r="BI132" s="106">
        <v>8.1000000000000003E-2</v>
      </c>
      <c r="BJ132" s="96">
        <v>891</v>
      </c>
      <c r="BK132" s="99">
        <f t="shared" si="15"/>
        <v>0.99299999999999999</v>
      </c>
      <c r="BL132" s="99">
        <f t="shared" si="16"/>
        <v>0.91100000000000003</v>
      </c>
      <c r="BN132" s="107" t="s">
        <v>1389</v>
      </c>
      <c r="BO132" s="108" t="str">
        <f t="shared" si="18"/>
        <v>LA</v>
      </c>
      <c r="BP132" s="108">
        <v>96.961189159946542</v>
      </c>
      <c r="BQ132" s="108">
        <v>95.074749745501165</v>
      </c>
      <c r="BR132" s="108">
        <v>100.99952708753919</v>
      </c>
      <c r="BS132" s="108">
        <v>82.214464944112194</v>
      </c>
      <c r="BT132" s="108">
        <v>96.214530379342705</v>
      </c>
      <c r="BU132" s="108">
        <v>93.408341908539356</v>
      </c>
      <c r="BV132" s="108">
        <v>99.37763369035018</v>
      </c>
      <c r="CN132" s="97" t="s">
        <v>1760</v>
      </c>
      <c r="CO132" s="96" t="s">
        <v>907</v>
      </c>
      <c r="CP132" s="169" t="s">
        <v>1462</v>
      </c>
      <c r="CQ132" s="169" t="s">
        <v>171</v>
      </c>
      <c r="CR132" s="98">
        <v>40500</v>
      </c>
      <c r="CS132" s="98">
        <v>62900</v>
      </c>
      <c r="CT132" s="170">
        <v>0.43</v>
      </c>
    </row>
    <row r="133" spans="41:98" ht="21" hidden="1" customHeight="1" x14ac:dyDescent="0.25">
      <c r="AO133" s="96">
        <f t="shared" si="17"/>
        <v>39000</v>
      </c>
      <c r="AP133" s="97">
        <v>40</v>
      </c>
      <c r="AQ133" s="96" t="s">
        <v>39</v>
      </c>
      <c r="AR133" s="98">
        <v>39000</v>
      </c>
      <c r="AS133" s="98">
        <v>80000</v>
      </c>
      <c r="AT133" s="99">
        <f t="shared" si="19"/>
        <v>1.0512820512820513</v>
      </c>
      <c r="AU133" s="99">
        <f t="shared" si="20"/>
        <v>0.41799999999999998</v>
      </c>
      <c r="AV133" s="100">
        <v>67</v>
      </c>
      <c r="AW133" s="96" t="s">
        <v>3001</v>
      </c>
      <c r="AX133" s="96" t="s">
        <v>223</v>
      </c>
      <c r="AY133" s="101" t="s">
        <v>152</v>
      </c>
      <c r="AZ133" s="101" t="s">
        <v>166</v>
      </c>
      <c r="BA133" s="102">
        <v>212000</v>
      </c>
      <c r="BB133" s="103" t="s">
        <v>1967</v>
      </c>
      <c r="BC133" s="103" t="s">
        <v>1967</v>
      </c>
      <c r="BD133" s="102">
        <v>1029000</v>
      </c>
      <c r="BE133" s="104">
        <v>6.2E-2</v>
      </c>
      <c r="BF133" s="105">
        <v>0.92</v>
      </c>
      <c r="BG133" s="102">
        <v>20500</v>
      </c>
      <c r="BH133" s="102">
        <v>1118000</v>
      </c>
      <c r="BI133" s="106">
        <v>8.2000000000000003E-2</v>
      </c>
      <c r="BK133" s="99">
        <f t="shared" si="15"/>
        <v>0.92300000000000004</v>
      </c>
      <c r="BL133" s="99" t="str">
        <f t="shared" si="16"/>
        <v>No Data</v>
      </c>
      <c r="BN133" s="107" t="s">
        <v>1144</v>
      </c>
      <c r="BO133" s="108" t="str">
        <f t="shared" si="18"/>
        <v>MA</v>
      </c>
      <c r="BP133" s="108">
        <v>132.48530104055715</v>
      </c>
      <c r="BQ133" s="108">
        <v>116.69535309821622</v>
      </c>
      <c r="BR133" s="108">
        <v>152.66674781236657</v>
      </c>
      <c r="BS133" s="108">
        <v>138.57834185828435</v>
      </c>
      <c r="BT133" s="108">
        <v>104.51349888892241</v>
      </c>
      <c r="BU133" s="108">
        <v>123.49186880351412</v>
      </c>
      <c r="BV133" s="108">
        <v>128.58999963682217</v>
      </c>
      <c r="CN133" s="97" t="s">
        <v>1478</v>
      </c>
      <c r="CO133" s="96" t="s">
        <v>241</v>
      </c>
      <c r="CP133" s="169" t="s">
        <v>1462</v>
      </c>
      <c r="CQ133" s="169" t="s">
        <v>155</v>
      </c>
      <c r="CR133" s="98">
        <v>56400</v>
      </c>
      <c r="CS133" s="98">
        <v>97100</v>
      </c>
      <c r="CT133" s="170">
        <v>0.49</v>
      </c>
    </row>
    <row r="134" spans="41:98" ht="21" hidden="1" customHeight="1" x14ac:dyDescent="0.25">
      <c r="AO134" s="96">
        <f t="shared" si="17"/>
        <v>37000</v>
      </c>
      <c r="AP134" s="97">
        <v>91</v>
      </c>
      <c r="AQ134" s="96" t="s">
        <v>96</v>
      </c>
      <c r="AR134" s="98">
        <v>37000</v>
      </c>
      <c r="AS134" s="98">
        <v>59000</v>
      </c>
      <c r="AT134" s="99">
        <f t="shared" ref="AT134:AT135" si="21">(AS134-AR134)/AR134</f>
        <v>0.59459459459459463</v>
      </c>
      <c r="AU134" s="99">
        <f t="shared" si="20"/>
        <v>0.317</v>
      </c>
      <c r="AV134" s="100">
        <v>868</v>
      </c>
      <c r="AW134" s="96" t="s">
        <v>3112</v>
      </c>
      <c r="AX134" s="96" t="s">
        <v>760</v>
      </c>
      <c r="AY134" s="101" t="s">
        <v>152</v>
      </c>
      <c r="AZ134" s="101" t="s">
        <v>171</v>
      </c>
      <c r="BA134" s="102">
        <v>201500</v>
      </c>
      <c r="BB134" s="103">
        <v>40500</v>
      </c>
      <c r="BC134" s="103">
        <v>79500</v>
      </c>
      <c r="BD134" s="102">
        <v>399600</v>
      </c>
      <c r="BE134" s="104">
        <v>3.7999999999999999E-2</v>
      </c>
      <c r="BF134" s="105">
        <v>0.93</v>
      </c>
      <c r="BG134" s="102">
        <v>23500</v>
      </c>
      <c r="BH134" s="102">
        <v>495000</v>
      </c>
      <c r="BI134" s="106">
        <v>6.0999999999999999E-2</v>
      </c>
      <c r="BJ134" s="96">
        <v>990</v>
      </c>
      <c r="BK134" s="99">
        <f t="shared" ref="BK134:BK197" si="22">_xlfn.PERCENTRANK.INC($BA$5:$BA$1160,BA134)</f>
        <v>0.90400000000000003</v>
      </c>
      <c r="BL134" s="99">
        <f t="shared" ref="BL134:BL197" si="23">IF(BB134="No Data","No Data",_xlfn.PERCENTRANK.INC($BB$5:$BB$1160,BB134))</f>
        <v>0.28000000000000003</v>
      </c>
      <c r="BN134" s="107" t="s">
        <v>1215</v>
      </c>
      <c r="BO134" s="108" t="str">
        <f t="shared" si="18"/>
        <v>MA</v>
      </c>
      <c r="BP134" s="108">
        <v>103.27693149164207</v>
      </c>
      <c r="BQ134" s="108">
        <v>99.304247704622028</v>
      </c>
      <c r="BR134" s="108">
        <v>97.125199957076745</v>
      </c>
      <c r="BS134" s="108">
        <v>140.62792249093502</v>
      </c>
      <c r="BT134" s="108">
        <v>99.853387606239366</v>
      </c>
      <c r="BU134" s="108">
        <v>112.31453377221925</v>
      </c>
      <c r="BV134" s="108">
        <v>98.648044758703989</v>
      </c>
      <c r="CN134" s="97" t="s">
        <v>1489</v>
      </c>
      <c r="CO134" s="96" t="s">
        <v>280</v>
      </c>
      <c r="CP134" s="169" t="s">
        <v>1448</v>
      </c>
      <c r="CQ134" s="169" t="s">
        <v>166</v>
      </c>
      <c r="CR134" s="98">
        <v>42700</v>
      </c>
      <c r="CS134" s="98">
        <v>93200</v>
      </c>
      <c r="CT134" s="170">
        <v>0.61</v>
      </c>
    </row>
    <row r="135" spans="41:98" ht="21" hidden="1" customHeight="1" x14ac:dyDescent="0.25">
      <c r="AO135" s="96">
        <f t="shared" ref="AO135" si="24">CEILING(AR135,500)</f>
        <v>36500</v>
      </c>
      <c r="AP135" s="97">
        <v>64</v>
      </c>
      <c r="AQ135" s="96" t="s">
        <v>66</v>
      </c>
      <c r="AR135" s="98">
        <v>36500</v>
      </c>
      <c r="AS135" s="98">
        <v>70000</v>
      </c>
      <c r="AT135" s="99">
        <f t="shared" si="21"/>
        <v>0.9178082191780822</v>
      </c>
      <c r="AU135" s="99">
        <f t="shared" si="20"/>
        <v>0.27100000000000002</v>
      </c>
      <c r="AV135" s="100">
        <v>824</v>
      </c>
      <c r="AW135" s="96" t="s">
        <v>3129</v>
      </c>
      <c r="AX135" s="96" t="s">
        <v>732</v>
      </c>
      <c r="AY135" s="101" t="s">
        <v>152</v>
      </c>
      <c r="AZ135" s="101" t="s">
        <v>177</v>
      </c>
      <c r="BA135" s="102">
        <v>196500</v>
      </c>
      <c r="BB135" s="103">
        <v>46500</v>
      </c>
      <c r="BC135" s="103">
        <v>64000</v>
      </c>
      <c r="BD135" s="102">
        <v>419300</v>
      </c>
      <c r="BE135" s="104">
        <v>0.04</v>
      </c>
      <c r="BF135" s="105">
        <v>0.73</v>
      </c>
      <c r="BG135" s="102">
        <v>17500</v>
      </c>
      <c r="BH135" s="102">
        <v>500900</v>
      </c>
      <c r="BI135" s="106">
        <v>5.8999999999999997E-2</v>
      </c>
      <c r="BJ135" s="96">
        <v>1009</v>
      </c>
      <c r="BK135" s="99">
        <f t="shared" si="22"/>
        <v>0.89</v>
      </c>
      <c r="BL135" s="99">
        <f t="shared" si="23"/>
        <v>0.746</v>
      </c>
      <c r="BN135" s="107" t="s">
        <v>1222</v>
      </c>
      <c r="BO135" s="108" t="str">
        <f t="shared" si="18"/>
        <v>MA</v>
      </c>
      <c r="BP135" s="108">
        <v>134.48372878147336</v>
      </c>
      <c r="BQ135" s="108">
        <v>109.37435446676452</v>
      </c>
      <c r="BR135" s="108">
        <v>177.1705193305207</v>
      </c>
      <c r="BS135" s="108">
        <v>131.91980840087291</v>
      </c>
      <c r="BT135" s="108">
        <v>105.01243513747482</v>
      </c>
      <c r="BU135" s="108">
        <v>116.11203211732641</v>
      </c>
      <c r="BV135" s="108">
        <v>118.75633256483371</v>
      </c>
      <c r="CN135" s="97" t="s">
        <v>1797</v>
      </c>
      <c r="CO135" s="96" t="s">
        <v>940</v>
      </c>
      <c r="CP135" s="169" t="s">
        <v>1451</v>
      </c>
      <c r="CQ135" s="169" t="s">
        <v>177</v>
      </c>
      <c r="CR135" s="98">
        <v>43300</v>
      </c>
      <c r="CS135" s="98">
        <v>59500</v>
      </c>
      <c r="CT135" s="170">
        <v>0.63</v>
      </c>
    </row>
    <row r="136" spans="41:98" ht="21" hidden="1" customHeight="1" x14ac:dyDescent="0.25">
      <c r="AP136" s="97"/>
      <c r="AR136" s="98"/>
      <c r="AS136" s="98"/>
      <c r="AT136" s="99"/>
      <c r="AU136" s="99"/>
      <c r="AV136" s="100">
        <v>1206</v>
      </c>
      <c r="AW136" s="96" t="s">
        <v>1987</v>
      </c>
      <c r="AX136" s="96" t="s">
        <v>975</v>
      </c>
      <c r="AY136" s="101" t="s">
        <v>159</v>
      </c>
      <c r="AZ136" s="101" t="s">
        <v>195</v>
      </c>
      <c r="BA136" s="102">
        <v>75500</v>
      </c>
      <c r="BB136" s="103" t="s">
        <v>1967</v>
      </c>
      <c r="BC136" s="103" t="s">
        <v>1967</v>
      </c>
      <c r="BD136" s="102">
        <v>246300</v>
      </c>
      <c r="BE136" s="104">
        <v>5.0999999999999997E-2</v>
      </c>
      <c r="BF136" s="105">
        <v>0.91</v>
      </c>
      <c r="BG136" s="102">
        <v>6250</v>
      </c>
      <c r="BH136" s="102">
        <v>274800</v>
      </c>
      <c r="BI136" s="106">
        <v>6.8000000000000005E-2</v>
      </c>
      <c r="BK136" s="99">
        <f t="shared" si="22"/>
        <v>6.0999999999999999E-2</v>
      </c>
      <c r="BL136" s="99" t="str">
        <f t="shared" si="23"/>
        <v>No Data</v>
      </c>
      <c r="BN136" s="107" t="s">
        <v>1349</v>
      </c>
      <c r="BO136" s="108" t="str">
        <f t="shared" si="18"/>
        <v>MA</v>
      </c>
      <c r="BP136" s="108">
        <v>110.63570388474733</v>
      </c>
      <c r="BQ136" s="108">
        <v>115.02317354025659</v>
      </c>
      <c r="BR136" s="108">
        <v>96.248604688357418</v>
      </c>
      <c r="BS136" s="108">
        <v>161.91845810964043</v>
      </c>
      <c r="BT136" s="108">
        <v>98.908058280511639</v>
      </c>
      <c r="BU136" s="108">
        <v>104.98581897341006</v>
      </c>
      <c r="BV136" s="108">
        <v>109.97539047543951</v>
      </c>
      <c r="CN136" s="97" t="s">
        <v>1679</v>
      </c>
      <c r="CO136" s="96" t="s">
        <v>646</v>
      </c>
      <c r="CP136" s="169" t="s">
        <v>1462</v>
      </c>
      <c r="CQ136" s="169" t="s">
        <v>177</v>
      </c>
      <c r="CR136" s="98">
        <v>44200</v>
      </c>
      <c r="CS136" s="98">
        <v>69200</v>
      </c>
      <c r="CT136" s="170">
        <v>0.65</v>
      </c>
    </row>
    <row r="137" spans="41:98" ht="21" hidden="1" customHeight="1" x14ac:dyDescent="0.25">
      <c r="AP137" s="97"/>
      <c r="AR137" s="98"/>
      <c r="AS137" s="98"/>
      <c r="AT137" s="99"/>
      <c r="AU137" s="99"/>
      <c r="AV137" s="100">
        <v>1281</v>
      </c>
      <c r="AW137" s="96" t="s">
        <v>1988</v>
      </c>
      <c r="AX137" s="96" t="s">
        <v>975</v>
      </c>
      <c r="AY137" s="101" t="s">
        <v>163</v>
      </c>
      <c r="AZ137" s="101" t="s">
        <v>195</v>
      </c>
      <c r="BA137" s="102">
        <v>118000</v>
      </c>
      <c r="BB137" s="103" t="s">
        <v>1967</v>
      </c>
      <c r="BC137" s="103" t="s">
        <v>1967</v>
      </c>
      <c r="BD137" s="102">
        <v>203700</v>
      </c>
      <c r="BE137" s="104">
        <v>3.5000000000000003E-2</v>
      </c>
      <c r="BF137" s="105">
        <v>0.91</v>
      </c>
      <c r="BG137" s="102">
        <v>6250</v>
      </c>
      <c r="BH137" s="102">
        <v>203700</v>
      </c>
      <c r="BI137" s="106">
        <v>3.5000000000000003E-2</v>
      </c>
      <c r="BK137" s="99">
        <f t="shared" si="22"/>
        <v>0.443</v>
      </c>
      <c r="BL137" s="99" t="str">
        <f t="shared" si="23"/>
        <v>No Data</v>
      </c>
      <c r="BN137" s="107" t="s">
        <v>1132</v>
      </c>
      <c r="BO137" s="108" t="str">
        <f t="shared" ref="BO137:BO200" si="25">RIGHT(BN137,2)</f>
        <v>MD</v>
      </c>
      <c r="BP137" s="108">
        <v>119.36841735522896</v>
      </c>
      <c r="BQ137" s="108">
        <v>110.7503044946549</v>
      </c>
      <c r="BR137" s="108">
        <v>155.44060559836973</v>
      </c>
      <c r="BS137" s="108">
        <v>112.54118483958106</v>
      </c>
      <c r="BT137" s="108">
        <v>105.25209240622515</v>
      </c>
      <c r="BU137" s="108">
        <v>97.882868551581524</v>
      </c>
      <c r="BV137" s="108">
        <v>100.00022901466838</v>
      </c>
      <c r="CN137" s="97" t="s">
        <v>1776</v>
      </c>
      <c r="CO137" s="96" t="s">
        <v>918</v>
      </c>
      <c r="CP137" s="169" t="s">
        <v>1451</v>
      </c>
      <c r="CQ137" s="169" t="s">
        <v>177</v>
      </c>
      <c r="CR137" s="98">
        <v>34700</v>
      </c>
      <c r="CS137" s="98">
        <v>61300</v>
      </c>
      <c r="CT137" s="170">
        <v>0.53</v>
      </c>
    </row>
    <row r="138" spans="41:98" ht="21" hidden="1" customHeight="1" x14ac:dyDescent="0.25">
      <c r="AP138" s="97"/>
      <c r="AR138" s="98"/>
      <c r="AS138" s="98"/>
      <c r="AT138" s="99"/>
      <c r="AU138" s="99"/>
      <c r="AV138" s="100">
        <v>641</v>
      </c>
      <c r="AW138" s="96" t="s">
        <v>2146</v>
      </c>
      <c r="AX138" s="96" t="s">
        <v>614</v>
      </c>
      <c r="AY138" s="101" t="s">
        <v>152</v>
      </c>
      <c r="AZ138" s="101" t="s">
        <v>177</v>
      </c>
      <c r="BA138" s="102">
        <v>145000</v>
      </c>
      <c r="BB138" s="103">
        <v>39000</v>
      </c>
      <c r="BC138" s="103">
        <v>66000</v>
      </c>
      <c r="BD138" s="102">
        <v>507800</v>
      </c>
      <c r="BE138" s="104">
        <v>5.2999999999999999E-2</v>
      </c>
      <c r="BF138" s="105">
        <v>1</v>
      </c>
      <c r="BG138" s="102">
        <v>11500</v>
      </c>
      <c r="BH138" s="102">
        <v>556800</v>
      </c>
      <c r="BI138" s="106">
        <v>6.7000000000000004E-2</v>
      </c>
      <c r="BJ138" s="96">
        <v>165</v>
      </c>
      <c r="BK138" s="99">
        <f t="shared" si="22"/>
        <v>0.626</v>
      </c>
      <c r="BL138" s="99">
        <f t="shared" si="23"/>
        <v>0.16500000000000001</v>
      </c>
      <c r="BN138" s="107" t="s">
        <v>1138</v>
      </c>
      <c r="BO138" s="108" t="str">
        <f t="shared" si="25"/>
        <v>MD</v>
      </c>
      <c r="BP138" s="108">
        <v>130.51014719607431</v>
      </c>
      <c r="BQ138" s="108">
        <v>108.49740846026086</v>
      </c>
      <c r="BR138" s="108">
        <v>184.23157609616086</v>
      </c>
      <c r="BS138" s="108">
        <v>120.62206345821235</v>
      </c>
      <c r="BT138" s="108">
        <v>110.14220340490259</v>
      </c>
      <c r="BU138" s="108">
        <v>104.03967895380606</v>
      </c>
      <c r="BV138" s="108">
        <v>104.36751810863372</v>
      </c>
      <c r="CN138" s="97" t="s">
        <v>1527</v>
      </c>
      <c r="CO138" s="96" t="s">
        <v>868</v>
      </c>
      <c r="CP138" s="169" t="s">
        <v>1462</v>
      </c>
      <c r="CQ138" s="169" t="s">
        <v>171</v>
      </c>
      <c r="CR138" s="98">
        <v>42900</v>
      </c>
      <c r="CS138" s="98">
        <v>85100</v>
      </c>
      <c r="CT138" s="170">
        <v>0.67</v>
      </c>
    </row>
    <row r="139" spans="41:98" ht="21" hidden="1" customHeight="1" x14ac:dyDescent="0.25">
      <c r="AP139" s="97"/>
      <c r="AR139" s="98"/>
      <c r="AS139" s="98"/>
      <c r="AT139" s="99"/>
      <c r="AU139" s="99"/>
      <c r="AV139" s="100">
        <v>1146</v>
      </c>
      <c r="AW139" s="96" t="s">
        <v>2147</v>
      </c>
      <c r="AX139" s="96" t="s">
        <v>938</v>
      </c>
      <c r="AY139" s="101" t="s">
        <v>152</v>
      </c>
      <c r="AZ139" s="101" t="s">
        <v>171</v>
      </c>
      <c r="BA139" s="102">
        <v>204500</v>
      </c>
      <c r="BB139" s="103">
        <v>42000</v>
      </c>
      <c r="BC139" s="103">
        <v>80500</v>
      </c>
      <c r="BD139" s="102">
        <v>272100</v>
      </c>
      <c r="BE139" s="104">
        <v>0.03</v>
      </c>
      <c r="BF139" s="105">
        <v>0.5</v>
      </c>
      <c r="BG139" s="102">
        <v>28500</v>
      </c>
      <c r="BH139" s="102">
        <v>388000</v>
      </c>
      <c r="BI139" s="106">
        <v>5.8999999999999997E-2</v>
      </c>
      <c r="BJ139" s="96">
        <v>166</v>
      </c>
      <c r="BK139" s="99">
        <f t="shared" si="22"/>
        <v>0.90900000000000003</v>
      </c>
      <c r="BL139" s="99">
        <f t="shared" si="23"/>
        <v>0.41699999999999998</v>
      </c>
      <c r="BN139" s="107" t="s">
        <v>1353</v>
      </c>
      <c r="BO139" s="108" t="str">
        <f t="shared" si="25"/>
        <v>ME</v>
      </c>
      <c r="BP139" s="108">
        <v>116.52382456290432</v>
      </c>
      <c r="BQ139" s="108">
        <v>101.8150638426</v>
      </c>
      <c r="BR139" s="108">
        <v>143.00293150484111</v>
      </c>
      <c r="BS139" s="108">
        <v>102.90162804156813</v>
      </c>
      <c r="BT139" s="108">
        <v>111.82272528294884</v>
      </c>
      <c r="BU139" s="108">
        <v>109.72021755684476</v>
      </c>
      <c r="BV139" s="108">
        <v>105.50241381028607</v>
      </c>
      <c r="CN139" s="97" t="s">
        <v>1597</v>
      </c>
      <c r="CO139" s="96" t="s">
        <v>477</v>
      </c>
      <c r="CP139" s="169" t="s">
        <v>1451</v>
      </c>
      <c r="CQ139" s="169" t="s">
        <v>1476</v>
      </c>
      <c r="CR139" s="98">
        <v>42300</v>
      </c>
      <c r="CS139" s="98">
        <v>77200</v>
      </c>
      <c r="CT139" s="170">
        <v>0.48</v>
      </c>
    </row>
    <row r="140" spans="41:98" ht="21" hidden="1" customHeight="1" x14ac:dyDescent="0.25">
      <c r="AU140" s="99"/>
      <c r="AV140" s="100">
        <v>6</v>
      </c>
      <c r="AW140" s="96" t="s">
        <v>2148</v>
      </c>
      <c r="AX140" s="96" t="s">
        <v>161</v>
      </c>
      <c r="AY140" s="101" t="s">
        <v>159</v>
      </c>
      <c r="AZ140" s="101" t="s">
        <v>162</v>
      </c>
      <c r="BA140" s="102">
        <v>107500</v>
      </c>
      <c r="BB140" s="103">
        <v>67000</v>
      </c>
      <c r="BC140" s="103">
        <v>106000</v>
      </c>
      <c r="BD140" s="102">
        <v>1574000</v>
      </c>
      <c r="BE140" s="104">
        <v>9.7000000000000003E-2</v>
      </c>
      <c r="BF140" s="105">
        <v>0.66</v>
      </c>
      <c r="BG140" s="102">
        <v>7500</v>
      </c>
      <c r="BH140" s="102">
        <v>1607000</v>
      </c>
      <c r="BI140" s="106">
        <v>0.111</v>
      </c>
      <c r="BJ140" s="96">
        <v>167</v>
      </c>
      <c r="BK140" s="99">
        <f t="shared" si="22"/>
        <v>0.36299999999999999</v>
      </c>
      <c r="BL140" s="99">
        <f t="shared" si="23"/>
        <v>0.996</v>
      </c>
      <c r="BN140" s="107" t="s">
        <v>1191</v>
      </c>
      <c r="BO140" s="108" t="str">
        <f t="shared" si="25"/>
        <v>MI</v>
      </c>
      <c r="BP140" s="108">
        <v>99.375663125687097</v>
      </c>
      <c r="BQ140" s="108">
        <v>92.660389234523947</v>
      </c>
      <c r="BR140" s="108">
        <v>95.15777326625286</v>
      </c>
      <c r="BS140" s="108">
        <v>129.54896316894042</v>
      </c>
      <c r="BT140" s="108">
        <v>101.286740877311</v>
      </c>
      <c r="BU140" s="108">
        <v>94.208296652416209</v>
      </c>
      <c r="BV140" s="108">
        <v>96.58138764353356</v>
      </c>
      <c r="CN140" s="97">
        <v>631</v>
      </c>
      <c r="CO140" s="96" t="s">
        <v>844</v>
      </c>
      <c r="CP140" s="169" t="s">
        <v>1462</v>
      </c>
      <c r="CQ140" s="169" t="s">
        <v>1461</v>
      </c>
      <c r="CR140" s="98">
        <v>39400</v>
      </c>
      <c r="CS140" s="98">
        <v>67700</v>
      </c>
      <c r="CT140" s="170">
        <v>0.47</v>
      </c>
    </row>
    <row r="141" spans="41:98" ht="21" hidden="1" customHeight="1" x14ac:dyDescent="0.25">
      <c r="AU141" s="99"/>
      <c r="AV141" s="100">
        <v>8</v>
      </c>
      <c r="AW141" s="96" t="s">
        <v>2149</v>
      </c>
      <c r="AX141" s="96" t="s">
        <v>161</v>
      </c>
      <c r="AY141" s="101" t="s">
        <v>163</v>
      </c>
      <c r="AZ141" s="101" t="s">
        <v>162</v>
      </c>
      <c r="BA141" s="102">
        <v>171000</v>
      </c>
      <c r="BB141" s="103">
        <v>67000</v>
      </c>
      <c r="BC141" s="103">
        <v>106000</v>
      </c>
      <c r="BD141" s="102">
        <v>1510000</v>
      </c>
      <c r="BE141" s="104">
        <v>0.08</v>
      </c>
      <c r="BF141" s="105">
        <v>0.66</v>
      </c>
      <c r="BG141" s="102">
        <v>7500</v>
      </c>
      <c r="BH141" s="102">
        <v>1510000</v>
      </c>
      <c r="BI141" s="106">
        <v>0.08</v>
      </c>
      <c r="BJ141" s="96">
        <v>167</v>
      </c>
      <c r="BK141" s="99">
        <f t="shared" si="22"/>
        <v>0.79700000000000004</v>
      </c>
      <c r="BL141" s="99">
        <f t="shared" si="23"/>
        <v>0.996</v>
      </c>
      <c r="BN141" s="107" t="s">
        <v>1230</v>
      </c>
      <c r="BO141" s="108" t="str">
        <f t="shared" si="25"/>
        <v>MI</v>
      </c>
      <c r="BP141" s="108">
        <v>90.668173932343095</v>
      </c>
      <c r="BQ141" s="108">
        <v>102.71622139643138</v>
      </c>
      <c r="BR141" s="108">
        <v>77.563772238643878</v>
      </c>
      <c r="BS141" s="108">
        <v>100.62634522195044</v>
      </c>
      <c r="BT141" s="108">
        <v>103.68710714806808</v>
      </c>
      <c r="BU141" s="108">
        <v>94.390044507503788</v>
      </c>
      <c r="BV141" s="108">
        <v>89.98329387217386</v>
      </c>
      <c r="CN141" s="97" t="s">
        <v>1802</v>
      </c>
      <c r="CO141" s="96" t="s">
        <v>1073</v>
      </c>
      <c r="CP141" s="169" t="s">
        <v>1462</v>
      </c>
      <c r="CQ141" s="169" t="s">
        <v>195</v>
      </c>
      <c r="CR141" s="98">
        <v>32000</v>
      </c>
      <c r="CS141" s="98">
        <v>59000</v>
      </c>
      <c r="CT141" s="170">
        <v>0.62</v>
      </c>
    </row>
    <row r="142" spans="41:98" ht="21" hidden="1" customHeight="1" x14ac:dyDescent="0.25">
      <c r="AU142" s="99"/>
      <c r="AV142" s="100">
        <v>451</v>
      </c>
      <c r="AW142" s="96" t="s">
        <v>2150</v>
      </c>
      <c r="AX142" s="96" t="s">
        <v>490</v>
      </c>
      <c r="AY142" s="101" t="s">
        <v>159</v>
      </c>
      <c r="AZ142" s="101" t="s">
        <v>192</v>
      </c>
      <c r="BA142" s="102">
        <v>83500</v>
      </c>
      <c r="BB142" s="103">
        <v>46000</v>
      </c>
      <c r="BC142" s="103">
        <v>76500</v>
      </c>
      <c r="BD142" s="102">
        <v>596100</v>
      </c>
      <c r="BE142" s="104">
        <v>7.3999999999999996E-2</v>
      </c>
      <c r="BF142" s="105">
        <v>0.46</v>
      </c>
      <c r="BG142" s="102">
        <v>6500</v>
      </c>
      <c r="BH142" s="102">
        <v>625100</v>
      </c>
      <c r="BI142" s="106">
        <v>8.8999999999999996E-2</v>
      </c>
      <c r="BJ142" s="96">
        <v>168</v>
      </c>
      <c r="BK142" s="99">
        <f t="shared" si="22"/>
        <v>0.14099999999999999</v>
      </c>
      <c r="BL142" s="99">
        <f t="shared" si="23"/>
        <v>0.71899999999999997</v>
      </c>
      <c r="BN142" s="107" t="s">
        <v>1268</v>
      </c>
      <c r="BO142" s="108" t="str">
        <f t="shared" si="25"/>
        <v>MI</v>
      </c>
      <c r="BP142" s="108">
        <v>91.228252659215045</v>
      </c>
      <c r="BQ142" s="108">
        <v>95.571236436689816</v>
      </c>
      <c r="BR142" s="108">
        <v>81.323114460689766</v>
      </c>
      <c r="BS142" s="108">
        <v>101.80088059912478</v>
      </c>
      <c r="BT142" s="108">
        <v>99.435276401826172</v>
      </c>
      <c r="BU142" s="108">
        <v>92.50175957513413</v>
      </c>
      <c r="BV142" s="108">
        <v>92.368628228236005</v>
      </c>
      <c r="CN142" s="97" t="s">
        <v>1602</v>
      </c>
      <c r="CO142" s="96" t="s">
        <v>426</v>
      </c>
      <c r="CP142" s="169" t="s">
        <v>1447</v>
      </c>
      <c r="CQ142" s="169" t="s">
        <v>195</v>
      </c>
      <c r="CR142" s="98">
        <v>44100</v>
      </c>
      <c r="CS142" s="98">
        <v>76700</v>
      </c>
      <c r="CT142" s="170">
        <v>0.5</v>
      </c>
    </row>
    <row r="143" spans="41:98" ht="21" hidden="1" customHeight="1" x14ac:dyDescent="0.25">
      <c r="AU143" s="99"/>
      <c r="AV143" s="100">
        <v>601</v>
      </c>
      <c r="AW143" s="96" t="s">
        <v>2151</v>
      </c>
      <c r="AX143" s="96" t="s">
        <v>490</v>
      </c>
      <c r="AY143" s="101" t="s">
        <v>163</v>
      </c>
      <c r="AZ143" s="101" t="s">
        <v>192</v>
      </c>
      <c r="BA143" s="102">
        <v>154000</v>
      </c>
      <c r="BB143" s="103">
        <v>46000</v>
      </c>
      <c r="BC143" s="103">
        <v>76500</v>
      </c>
      <c r="BD143" s="102">
        <v>525700</v>
      </c>
      <c r="BE143" s="104">
        <v>5.1999999999999998E-2</v>
      </c>
      <c r="BF143" s="105">
        <v>0.46</v>
      </c>
      <c r="BG143" s="102">
        <v>6500</v>
      </c>
      <c r="BH143" s="102">
        <v>525700</v>
      </c>
      <c r="BI143" s="106">
        <v>5.1999999999999998E-2</v>
      </c>
      <c r="BJ143" s="96">
        <v>168</v>
      </c>
      <c r="BK143" s="99">
        <f t="shared" si="22"/>
        <v>0.70099999999999996</v>
      </c>
      <c r="BL143" s="99">
        <f t="shared" si="23"/>
        <v>0.71899999999999997</v>
      </c>
      <c r="BN143" s="107" t="s">
        <v>1210</v>
      </c>
      <c r="BO143" s="108" t="str">
        <f t="shared" si="25"/>
        <v>MN</v>
      </c>
      <c r="BP143" s="108">
        <v>92.668552414268788</v>
      </c>
      <c r="BQ143" s="108">
        <v>99.756008621477406</v>
      </c>
      <c r="BR143" s="108">
        <v>87.378048797590523</v>
      </c>
      <c r="BS143" s="108">
        <v>78.684957346099452</v>
      </c>
      <c r="BT143" s="108">
        <v>95.833912488342719</v>
      </c>
      <c r="BU143" s="108">
        <v>102.40147345516766</v>
      </c>
      <c r="BV143" s="108">
        <v>96.6265902881904</v>
      </c>
      <c r="CN143" s="97" t="s">
        <v>1740</v>
      </c>
      <c r="CO143" s="96" t="s">
        <v>888</v>
      </c>
      <c r="CP143" s="169" t="s">
        <v>1447</v>
      </c>
      <c r="CQ143" s="169" t="s">
        <v>177</v>
      </c>
      <c r="CR143" s="98">
        <v>39700</v>
      </c>
      <c r="CS143" s="98">
        <v>64900</v>
      </c>
      <c r="CT143" s="169" t="s">
        <v>1459</v>
      </c>
    </row>
    <row r="144" spans="41:98" ht="21" hidden="1" customHeight="1" x14ac:dyDescent="0.25">
      <c r="AU144" s="99"/>
      <c r="AV144" s="100">
        <v>999</v>
      </c>
      <c r="AW144" s="96" t="s">
        <v>2257</v>
      </c>
      <c r="AX144" s="96" t="s">
        <v>848</v>
      </c>
      <c r="AY144" s="101" t="s">
        <v>159</v>
      </c>
      <c r="AZ144" s="101" t="s">
        <v>460</v>
      </c>
      <c r="BA144" s="102">
        <v>85500</v>
      </c>
      <c r="BB144" s="103">
        <v>41500</v>
      </c>
      <c r="BC144" s="103">
        <v>64500</v>
      </c>
      <c r="BD144" s="102">
        <v>337400</v>
      </c>
      <c r="BE144" s="104">
        <v>5.6000000000000001E-2</v>
      </c>
      <c r="BF144" s="105">
        <v>0.84</v>
      </c>
      <c r="BG144" s="102">
        <v>7000</v>
      </c>
      <c r="BH144" s="102">
        <v>368900</v>
      </c>
      <c r="BI144" s="106">
        <v>7.2999999999999995E-2</v>
      </c>
      <c r="BJ144" s="96">
        <v>277</v>
      </c>
      <c r="BK144" s="99">
        <f t="shared" si="22"/>
        <v>0.16400000000000001</v>
      </c>
      <c r="BL144" s="99">
        <f t="shared" si="23"/>
        <v>0.37</v>
      </c>
      <c r="BN144" s="107" t="s">
        <v>1299</v>
      </c>
      <c r="BO144" s="108" t="str">
        <f t="shared" si="25"/>
        <v>MN</v>
      </c>
      <c r="BP144" s="108">
        <v>92.990578694734239</v>
      </c>
      <c r="BQ144" s="108">
        <v>93.833957699968479</v>
      </c>
      <c r="BR144" s="108">
        <v>76.523344006921079</v>
      </c>
      <c r="BS144" s="108">
        <v>113.54686209817598</v>
      </c>
      <c r="BT144" s="108">
        <v>103.10383572615471</v>
      </c>
      <c r="BU144" s="108">
        <v>104.34318564980045</v>
      </c>
      <c r="BV144" s="108">
        <v>96.401847997655182</v>
      </c>
      <c r="CN144" s="97" t="s">
        <v>1544</v>
      </c>
      <c r="CO144" s="96" t="s">
        <v>606</v>
      </c>
      <c r="CP144" s="169" t="s">
        <v>1447</v>
      </c>
      <c r="CQ144" s="169" t="s">
        <v>177</v>
      </c>
      <c r="CR144" s="98">
        <v>41100</v>
      </c>
      <c r="CS144" s="98">
        <v>82900</v>
      </c>
      <c r="CT144" s="170">
        <v>0.51</v>
      </c>
    </row>
    <row r="145" spans="47:98" ht="21" hidden="1" customHeight="1" x14ac:dyDescent="0.25">
      <c r="AU145" s="99"/>
      <c r="AV145" s="100">
        <v>1100</v>
      </c>
      <c r="AW145" s="96" t="s">
        <v>2258</v>
      </c>
      <c r="AX145" s="96" t="s">
        <v>848</v>
      </c>
      <c r="AY145" s="101" t="s">
        <v>163</v>
      </c>
      <c r="AZ145" s="101" t="s">
        <v>460</v>
      </c>
      <c r="BA145" s="102">
        <v>128500</v>
      </c>
      <c r="BB145" s="103">
        <v>41500</v>
      </c>
      <c r="BC145" s="103">
        <v>64500</v>
      </c>
      <c r="BD145" s="102">
        <v>294200</v>
      </c>
      <c r="BE145" s="104">
        <v>4.2000000000000003E-2</v>
      </c>
      <c r="BF145" s="105">
        <v>0.84</v>
      </c>
      <c r="BG145" s="102">
        <v>7000</v>
      </c>
      <c r="BH145" s="102">
        <v>294200</v>
      </c>
      <c r="BI145" s="106">
        <v>4.2000000000000003E-2</v>
      </c>
      <c r="BJ145" s="96">
        <v>277</v>
      </c>
      <c r="BK145" s="99">
        <f t="shared" si="22"/>
        <v>0.51900000000000002</v>
      </c>
      <c r="BL145" s="99">
        <f t="shared" si="23"/>
        <v>0.37</v>
      </c>
      <c r="BN145" s="107" t="s">
        <v>1312</v>
      </c>
      <c r="BO145" s="108" t="str">
        <f t="shared" si="25"/>
        <v>MN</v>
      </c>
      <c r="BP145" s="108">
        <v>110.97635749247237</v>
      </c>
      <c r="BQ145" s="108">
        <v>111.59048677712514</v>
      </c>
      <c r="BR145" s="108">
        <v>116.7914506989035</v>
      </c>
      <c r="BS145" s="108">
        <v>104.71980953274405</v>
      </c>
      <c r="BT145" s="108">
        <v>103.74263681814189</v>
      </c>
      <c r="BU145" s="108">
        <v>105.44280087716946</v>
      </c>
      <c r="BV145" s="108">
        <v>110.38111471231792</v>
      </c>
      <c r="CN145" s="97" t="s">
        <v>1793</v>
      </c>
      <c r="CO145" s="96" t="s">
        <v>1023</v>
      </c>
      <c r="CP145" s="169" t="s">
        <v>1448</v>
      </c>
      <c r="CQ145" s="169" t="s">
        <v>1464</v>
      </c>
      <c r="CR145" s="98">
        <v>39700</v>
      </c>
      <c r="CS145" s="98">
        <v>60000</v>
      </c>
      <c r="CT145" s="170">
        <v>0.69</v>
      </c>
    </row>
    <row r="146" spans="47:98" ht="21" hidden="1" customHeight="1" x14ac:dyDescent="0.25">
      <c r="AU146" s="99"/>
      <c r="AV146" s="100">
        <v>419</v>
      </c>
      <c r="AW146" s="96" t="s">
        <v>2572</v>
      </c>
      <c r="AX146" s="96" t="s">
        <v>468</v>
      </c>
      <c r="AY146" s="101" t="s">
        <v>152</v>
      </c>
      <c r="AZ146" s="101" t="s">
        <v>177</v>
      </c>
      <c r="BA146" s="102">
        <v>186500</v>
      </c>
      <c r="BB146" s="103">
        <v>51000</v>
      </c>
      <c r="BC146" s="103">
        <v>74500</v>
      </c>
      <c r="BD146" s="102">
        <v>615000</v>
      </c>
      <c r="BE146" s="104">
        <v>5.0999999999999997E-2</v>
      </c>
      <c r="BF146" s="105">
        <v>0.91</v>
      </c>
      <c r="BG146" s="102">
        <v>16500</v>
      </c>
      <c r="BH146" s="102">
        <v>685000</v>
      </c>
      <c r="BI146" s="106">
        <v>6.8000000000000005E-2</v>
      </c>
      <c r="BJ146" s="96">
        <v>583</v>
      </c>
      <c r="BK146" s="99">
        <f t="shared" si="22"/>
        <v>0.86</v>
      </c>
      <c r="BL146" s="99">
        <f t="shared" si="23"/>
        <v>0.91100000000000003</v>
      </c>
      <c r="BN146" s="107" t="s">
        <v>1367</v>
      </c>
      <c r="BO146" s="108" t="str">
        <f t="shared" si="25"/>
        <v>MN</v>
      </c>
      <c r="BP146" s="108">
        <v>99.1610405468452</v>
      </c>
      <c r="BQ146" s="108">
        <v>89.619817220855253</v>
      </c>
      <c r="BR146" s="108">
        <v>91.063234056809677</v>
      </c>
      <c r="BS146" s="108">
        <v>104.81768262276718</v>
      </c>
      <c r="BT146" s="108">
        <v>106.25423080634032</v>
      </c>
      <c r="BU146" s="108">
        <v>109.50247326986333</v>
      </c>
      <c r="BV146" s="108">
        <v>104.9756729853639</v>
      </c>
      <c r="CN146" s="97">
        <v>1008</v>
      </c>
      <c r="CO146" s="96" t="s">
        <v>1039</v>
      </c>
      <c r="CP146" s="169" t="s">
        <v>1451</v>
      </c>
      <c r="CQ146" s="169" t="s">
        <v>177</v>
      </c>
      <c r="CR146" s="98">
        <v>39900</v>
      </c>
      <c r="CS146" s="98">
        <v>48300</v>
      </c>
      <c r="CT146" s="170">
        <v>0.57999999999999996</v>
      </c>
    </row>
    <row r="147" spans="47:98" ht="21" hidden="1" customHeight="1" x14ac:dyDescent="0.25">
      <c r="AU147" s="99"/>
      <c r="AV147" s="100">
        <v>160</v>
      </c>
      <c r="AW147" s="96" t="s">
        <v>2827</v>
      </c>
      <c r="AX147" s="96" t="s">
        <v>292</v>
      </c>
      <c r="AY147" s="101" t="s">
        <v>159</v>
      </c>
      <c r="AZ147" s="101" t="s">
        <v>192</v>
      </c>
      <c r="BA147" s="102">
        <v>111500</v>
      </c>
      <c r="BB147" s="103">
        <v>46500</v>
      </c>
      <c r="BC147" s="103">
        <v>85500</v>
      </c>
      <c r="BD147" s="102">
        <v>838700</v>
      </c>
      <c r="BE147" s="104">
        <v>7.4999999999999997E-2</v>
      </c>
      <c r="BF147" s="105">
        <v>0.39</v>
      </c>
      <c r="BG147" s="102">
        <v>9000</v>
      </c>
      <c r="BH147" s="102">
        <v>879000</v>
      </c>
      <c r="BI147" s="106">
        <v>9.1999999999999998E-2</v>
      </c>
      <c r="BJ147" s="96">
        <v>778</v>
      </c>
      <c r="BK147" s="99">
        <f t="shared" si="22"/>
        <v>0.39400000000000002</v>
      </c>
      <c r="BL147" s="99">
        <f t="shared" si="23"/>
        <v>0.746</v>
      </c>
      <c r="BN147" s="107" t="s">
        <v>1394</v>
      </c>
      <c r="BO147" s="108" t="str">
        <f t="shared" si="25"/>
        <v>MN</v>
      </c>
      <c r="BP147" s="108">
        <v>98.324868691509664</v>
      </c>
      <c r="BQ147" s="108">
        <v>101.67361300039781</v>
      </c>
      <c r="BR147" s="108">
        <v>80.727498962883899</v>
      </c>
      <c r="BS147" s="108">
        <v>117.16353844805913</v>
      </c>
      <c r="BT147" s="108">
        <v>99.929000539103271</v>
      </c>
      <c r="BU147" s="108">
        <v>101.97874965827963</v>
      </c>
      <c r="BV147" s="108">
        <v>105.77577064822759</v>
      </c>
      <c r="CN147" s="97" t="s">
        <v>1846</v>
      </c>
      <c r="CO147" s="96" t="s">
        <v>988</v>
      </c>
      <c r="CP147" s="169" t="s">
        <v>1462</v>
      </c>
      <c r="CQ147" s="169" t="s">
        <v>1476</v>
      </c>
      <c r="CR147" s="98">
        <v>35400</v>
      </c>
      <c r="CS147" s="98">
        <v>52900</v>
      </c>
      <c r="CT147" s="170">
        <v>0.6</v>
      </c>
    </row>
    <row r="148" spans="47:98" ht="21" hidden="1" customHeight="1" x14ac:dyDescent="0.25">
      <c r="AU148" s="99"/>
      <c r="AV148" s="100">
        <v>237</v>
      </c>
      <c r="AW148" s="96" t="s">
        <v>2828</v>
      </c>
      <c r="AX148" s="96" t="s">
        <v>292</v>
      </c>
      <c r="AY148" s="101" t="s">
        <v>163</v>
      </c>
      <c r="AZ148" s="101" t="s">
        <v>192</v>
      </c>
      <c r="BA148" s="102">
        <v>202000</v>
      </c>
      <c r="BB148" s="103">
        <v>46500</v>
      </c>
      <c r="BC148" s="103">
        <v>85500</v>
      </c>
      <c r="BD148" s="102">
        <v>748100</v>
      </c>
      <c r="BE148" s="104">
        <v>5.3999999999999999E-2</v>
      </c>
      <c r="BF148" s="105">
        <v>0.39</v>
      </c>
      <c r="BG148" s="102">
        <v>9000</v>
      </c>
      <c r="BH148" s="102">
        <v>748100</v>
      </c>
      <c r="BI148" s="106">
        <v>5.3999999999999999E-2</v>
      </c>
      <c r="BJ148" s="96">
        <v>778</v>
      </c>
      <c r="BK148" s="99">
        <f t="shared" si="22"/>
        <v>0.90500000000000003</v>
      </c>
      <c r="BL148" s="99">
        <f t="shared" si="23"/>
        <v>0.746</v>
      </c>
      <c r="BN148" s="107" t="s">
        <v>1398</v>
      </c>
      <c r="BO148" s="108" t="str">
        <f t="shared" si="25"/>
        <v>MN</v>
      </c>
      <c r="BP148" s="108">
        <v>110.03845825560796</v>
      </c>
      <c r="BQ148" s="108">
        <v>106.99381195144765</v>
      </c>
      <c r="BR148" s="108">
        <v>112.85284156296036</v>
      </c>
      <c r="BS148" s="108">
        <v>106.80939254086901</v>
      </c>
      <c r="BT148" s="108">
        <v>103.36598568905239</v>
      </c>
      <c r="BU148" s="108">
        <v>106.6639822483255</v>
      </c>
      <c r="BV148" s="108">
        <v>112.18925582503844</v>
      </c>
      <c r="CN148" s="97" t="s">
        <v>1594</v>
      </c>
      <c r="CO148" s="96" t="s">
        <v>271</v>
      </c>
      <c r="CP148" s="169" t="s">
        <v>1467</v>
      </c>
      <c r="CQ148" s="169" t="s">
        <v>177</v>
      </c>
      <c r="CR148" s="98">
        <v>44500</v>
      </c>
      <c r="CS148" s="98">
        <v>77800</v>
      </c>
      <c r="CT148" s="170">
        <v>0.63</v>
      </c>
    </row>
    <row r="149" spans="47:98" ht="21" hidden="1" customHeight="1" x14ac:dyDescent="0.25">
      <c r="AU149" s="99"/>
      <c r="AV149" s="100">
        <v>298</v>
      </c>
      <c r="AW149" s="96" t="s">
        <v>2829</v>
      </c>
      <c r="AX149" s="96" t="s">
        <v>389</v>
      </c>
      <c r="AY149" s="101" t="s">
        <v>159</v>
      </c>
      <c r="AZ149" s="101" t="s">
        <v>192</v>
      </c>
      <c r="BA149" s="102">
        <v>97000</v>
      </c>
      <c r="BB149" s="103">
        <v>44500</v>
      </c>
      <c r="BC149" s="103">
        <v>78500</v>
      </c>
      <c r="BD149" s="102">
        <v>694100</v>
      </c>
      <c r="BE149" s="104">
        <v>7.3999999999999996E-2</v>
      </c>
      <c r="BF149" s="105">
        <v>0.53</v>
      </c>
      <c r="BG149" s="102">
        <v>6500</v>
      </c>
      <c r="BH149" s="102">
        <v>724600</v>
      </c>
      <c r="BI149" s="106">
        <v>8.6999999999999994E-2</v>
      </c>
      <c r="BJ149" s="96">
        <v>779</v>
      </c>
      <c r="BK149" s="99">
        <f t="shared" si="22"/>
        <v>0.28199999999999997</v>
      </c>
      <c r="BL149" s="99">
        <f t="shared" si="23"/>
        <v>0.624</v>
      </c>
      <c r="BN149" s="107" t="s">
        <v>1174</v>
      </c>
      <c r="BO149" s="108" t="str">
        <f t="shared" si="25"/>
        <v>MO</v>
      </c>
      <c r="BP149" s="108">
        <v>91.798595595738647</v>
      </c>
      <c r="BQ149" s="108">
        <v>92.636770191404111</v>
      </c>
      <c r="BR149" s="108">
        <v>81.441311756516257</v>
      </c>
      <c r="BS149" s="108">
        <v>90.35293491573519</v>
      </c>
      <c r="BT149" s="108">
        <v>96.338849373417986</v>
      </c>
      <c r="BU149" s="108">
        <v>96.400427532038904</v>
      </c>
      <c r="BV149" s="108">
        <v>99.123983542488887</v>
      </c>
      <c r="CN149" s="97">
        <v>921</v>
      </c>
      <c r="CO149" s="96" t="s">
        <v>696</v>
      </c>
      <c r="CP149" s="169" t="s">
        <v>1448</v>
      </c>
      <c r="CQ149" s="169" t="s">
        <v>195</v>
      </c>
      <c r="CR149" s="98">
        <v>44200</v>
      </c>
      <c r="CS149" s="98">
        <v>57100</v>
      </c>
      <c r="CT149" s="170">
        <v>0.55000000000000004</v>
      </c>
    </row>
    <row r="150" spans="47:98" ht="21" hidden="1" customHeight="1" x14ac:dyDescent="0.25">
      <c r="AU150" s="99"/>
      <c r="AV150" s="100">
        <v>391</v>
      </c>
      <c r="AW150" s="96" t="s">
        <v>2830</v>
      </c>
      <c r="AX150" s="96" t="s">
        <v>389</v>
      </c>
      <c r="AY150" s="101" t="s">
        <v>163</v>
      </c>
      <c r="AZ150" s="101" t="s">
        <v>192</v>
      </c>
      <c r="BA150" s="102">
        <v>158500</v>
      </c>
      <c r="BB150" s="103">
        <v>44500</v>
      </c>
      <c r="BC150" s="103">
        <v>78500</v>
      </c>
      <c r="BD150" s="102">
        <v>632800</v>
      </c>
      <c r="BE150" s="104">
        <v>5.6000000000000001E-2</v>
      </c>
      <c r="BF150" s="105">
        <v>0.53</v>
      </c>
      <c r="BG150" s="102">
        <v>6500</v>
      </c>
      <c r="BH150" s="102">
        <v>632800</v>
      </c>
      <c r="BI150" s="106">
        <v>5.6000000000000001E-2</v>
      </c>
      <c r="BJ150" s="96">
        <v>779</v>
      </c>
      <c r="BK150" s="99">
        <f t="shared" si="22"/>
        <v>0.72799999999999998</v>
      </c>
      <c r="BL150" s="99">
        <f t="shared" si="23"/>
        <v>0.624</v>
      </c>
      <c r="BN150" s="107" t="s">
        <v>1261</v>
      </c>
      <c r="BO150" s="108" t="str">
        <f t="shared" si="25"/>
        <v>MO</v>
      </c>
      <c r="BP150" s="108">
        <v>92.907456555074347</v>
      </c>
      <c r="BQ150" s="108">
        <v>93.900541122470912</v>
      </c>
      <c r="BR150" s="108">
        <v>78.530252827684038</v>
      </c>
      <c r="BS150" s="108">
        <v>97.628424101588479</v>
      </c>
      <c r="BT150" s="108">
        <v>93.300314542117178</v>
      </c>
      <c r="BU150" s="108">
        <v>94.994059861220819</v>
      </c>
      <c r="BV150" s="108">
        <v>103.37724204121295</v>
      </c>
      <c r="CN150" s="97">
        <v>73</v>
      </c>
      <c r="CO150" s="96" t="s">
        <v>170</v>
      </c>
      <c r="CP150" s="169" t="s">
        <v>1447</v>
      </c>
      <c r="CQ150" s="169" t="s">
        <v>171</v>
      </c>
      <c r="CR150" s="98">
        <v>50100</v>
      </c>
      <c r="CS150" s="98">
        <v>96000</v>
      </c>
      <c r="CT150" s="170">
        <v>0.43</v>
      </c>
    </row>
    <row r="151" spans="47:98" ht="21" hidden="1" customHeight="1" x14ac:dyDescent="0.25">
      <c r="AU151" s="99"/>
      <c r="AV151" s="100">
        <v>278</v>
      </c>
      <c r="AW151" s="96" t="s">
        <v>2831</v>
      </c>
      <c r="AX151" s="96" t="s">
        <v>374</v>
      </c>
      <c r="AY151" s="101" t="s">
        <v>159</v>
      </c>
      <c r="AZ151" s="101" t="s">
        <v>195</v>
      </c>
      <c r="BA151" s="102">
        <v>95500</v>
      </c>
      <c r="BB151" s="103">
        <v>46000</v>
      </c>
      <c r="BC151" s="103">
        <v>78000</v>
      </c>
      <c r="BD151" s="102">
        <v>714400</v>
      </c>
      <c r="BE151" s="104">
        <v>7.4999999999999997E-2</v>
      </c>
      <c r="BF151" s="105">
        <v>0.57999999999999996</v>
      </c>
      <c r="BG151" s="102">
        <v>4750</v>
      </c>
      <c r="BH151" s="102">
        <v>735900</v>
      </c>
      <c r="BI151" s="106">
        <v>8.4000000000000005E-2</v>
      </c>
      <c r="BJ151" s="96">
        <v>780</v>
      </c>
      <c r="BK151" s="99">
        <f t="shared" si="22"/>
        <v>0.26600000000000001</v>
      </c>
      <c r="BL151" s="99">
        <f t="shared" si="23"/>
        <v>0.71899999999999997</v>
      </c>
      <c r="BN151" s="107" t="s">
        <v>1266</v>
      </c>
      <c r="BO151" s="108" t="str">
        <f t="shared" si="25"/>
        <v>MO</v>
      </c>
      <c r="BP151" s="108">
        <v>88.826133895436868</v>
      </c>
      <c r="BQ151" s="108">
        <v>92.15523937561953</v>
      </c>
      <c r="BR151" s="108">
        <v>75.938422944027607</v>
      </c>
      <c r="BS151" s="108">
        <v>108.08629301566566</v>
      </c>
      <c r="BT151" s="108">
        <v>91.82840811339301</v>
      </c>
      <c r="BU151" s="108">
        <v>89.529653085240653</v>
      </c>
      <c r="BV151" s="108">
        <v>91.951949946051869</v>
      </c>
      <c r="CN151" s="97" t="s">
        <v>1714</v>
      </c>
      <c r="CO151" s="96" t="s">
        <v>992</v>
      </c>
      <c r="CP151" s="169" t="s">
        <v>1451</v>
      </c>
      <c r="CQ151" s="169" t="s">
        <v>195</v>
      </c>
      <c r="CR151" s="98">
        <v>37800</v>
      </c>
      <c r="CS151" s="98">
        <v>66500</v>
      </c>
      <c r="CT151" s="170">
        <v>0.49</v>
      </c>
    </row>
    <row r="152" spans="47:98" ht="21" hidden="1" customHeight="1" x14ac:dyDescent="0.25">
      <c r="AU152" s="99"/>
      <c r="AV152" s="100">
        <v>337</v>
      </c>
      <c r="AW152" s="96" t="s">
        <v>2832</v>
      </c>
      <c r="AX152" s="96" t="s">
        <v>374</v>
      </c>
      <c r="AY152" s="101" t="s">
        <v>163</v>
      </c>
      <c r="AZ152" s="101" t="s">
        <v>195</v>
      </c>
      <c r="BA152" s="102">
        <v>145500</v>
      </c>
      <c r="BB152" s="103">
        <v>46000</v>
      </c>
      <c r="BC152" s="103">
        <v>78000</v>
      </c>
      <c r="BD152" s="102">
        <v>664400</v>
      </c>
      <c r="BE152" s="104">
        <v>0.06</v>
      </c>
      <c r="BF152" s="105">
        <v>0.57999999999999996</v>
      </c>
      <c r="BG152" s="102">
        <v>4750</v>
      </c>
      <c r="BH152" s="102">
        <v>664400</v>
      </c>
      <c r="BI152" s="106">
        <v>0.06</v>
      </c>
      <c r="BJ152" s="96">
        <v>780</v>
      </c>
      <c r="BK152" s="99">
        <f t="shared" si="22"/>
        <v>0.63300000000000001</v>
      </c>
      <c r="BL152" s="99">
        <f t="shared" si="23"/>
        <v>0.71899999999999997</v>
      </c>
      <c r="BN152" s="107" t="s">
        <v>1393</v>
      </c>
      <c r="BO152" s="108" t="str">
        <f t="shared" si="25"/>
        <v>MO</v>
      </c>
      <c r="BP152" s="108">
        <v>88.022168075330427</v>
      </c>
      <c r="BQ152" s="108">
        <v>93.209815158823076</v>
      </c>
      <c r="BR152" s="108">
        <v>76.798975221602404</v>
      </c>
      <c r="BS152" s="108">
        <v>83.156779353658393</v>
      </c>
      <c r="BT152" s="108">
        <v>96.778158691350484</v>
      </c>
      <c r="BU152" s="108">
        <v>95.31046167155182</v>
      </c>
      <c r="BV152" s="108">
        <v>93.821503487497324</v>
      </c>
      <c r="CN152" s="97" t="s">
        <v>1791</v>
      </c>
      <c r="CO152" s="96" t="s">
        <v>1792</v>
      </c>
      <c r="CP152" s="169" t="s">
        <v>1448</v>
      </c>
      <c r="CQ152" s="169" t="s">
        <v>166</v>
      </c>
      <c r="CR152" s="98">
        <v>38400</v>
      </c>
      <c r="CS152" s="98">
        <v>60100</v>
      </c>
      <c r="CT152" s="170">
        <v>0.53</v>
      </c>
    </row>
    <row r="153" spans="47:98" ht="21" hidden="1" customHeight="1" x14ac:dyDescent="0.25">
      <c r="AU153" s="99"/>
      <c r="AV153" s="100">
        <v>382</v>
      </c>
      <c r="AW153" s="96" t="s">
        <v>2838</v>
      </c>
      <c r="AX153" s="96" t="s">
        <v>444</v>
      </c>
      <c r="AY153" s="101" t="s">
        <v>152</v>
      </c>
      <c r="AZ153" s="101" t="s">
        <v>166</v>
      </c>
      <c r="BA153" s="102">
        <v>212000</v>
      </c>
      <c r="BB153" s="103">
        <v>46000</v>
      </c>
      <c r="BC153" s="103">
        <v>87500</v>
      </c>
      <c r="BD153" s="102">
        <v>637900</v>
      </c>
      <c r="BE153" s="104">
        <v>4.9000000000000002E-2</v>
      </c>
      <c r="BF153" s="105">
        <v>0.83</v>
      </c>
      <c r="BG153" s="102">
        <v>19000</v>
      </c>
      <c r="BH153" s="102">
        <v>718400</v>
      </c>
      <c r="BI153" s="106">
        <v>6.6000000000000003E-2</v>
      </c>
      <c r="BJ153" s="96">
        <v>784</v>
      </c>
      <c r="BK153" s="99">
        <f t="shared" si="22"/>
        <v>0.92300000000000004</v>
      </c>
      <c r="BL153" s="99">
        <f t="shared" si="23"/>
        <v>0.71899999999999997</v>
      </c>
      <c r="BN153" s="107" t="s">
        <v>1396</v>
      </c>
      <c r="BO153" s="108" t="str">
        <f t="shared" si="25"/>
        <v>MO</v>
      </c>
      <c r="BP153" s="108">
        <v>92.273939882915386</v>
      </c>
      <c r="BQ153" s="108">
        <v>95.351088010980362</v>
      </c>
      <c r="BR153" s="108">
        <v>86.484906497423594</v>
      </c>
      <c r="BS153" s="108">
        <v>93.685299163996774</v>
      </c>
      <c r="BT153" s="108">
        <v>90.123669512264499</v>
      </c>
      <c r="BU153" s="108">
        <v>94.920631486872509</v>
      </c>
      <c r="BV153" s="108">
        <v>96.021153236162974</v>
      </c>
      <c r="CN153" s="97">
        <v>158</v>
      </c>
      <c r="CO153" s="96" t="s">
        <v>523</v>
      </c>
      <c r="CP153" s="169" t="s">
        <v>1451</v>
      </c>
      <c r="CQ153" s="169" t="s">
        <v>166</v>
      </c>
      <c r="CR153" s="98">
        <v>41400</v>
      </c>
      <c r="CS153" s="98">
        <v>87400</v>
      </c>
      <c r="CT153" s="170">
        <v>0.41</v>
      </c>
    </row>
    <row r="154" spans="47:98" ht="21" hidden="1" customHeight="1" x14ac:dyDescent="0.25">
      <c r="AU154" s="99"/>
      <c r="AV154" s="100">
        <v>843</v>
      </c>
      <c r="AW154" s="96" t="s">
        <v>2940</v>
      </c>
      <c r="AX154" s="96" t="s">
        <v>743</v>
      </c>
      <c r="AY154" s="101" t="s">
        <v>159</v>
      </c>
      <c r="AZ154" s="101" t="s">
        <v>192</v>
      </c>
      <c r="BA154" s="102">
        <v>84500</v>
      </c>
      <c r="BB154" s="103">
        <v>41000</v>
      </c>
      <c r="BC154" s="103">
        <v>65500</v>
      </c>
      <c r="BD154" s="102">
        <v>411600</v>
      </c>
      <c r="BE154" s="104">
        <v>6.2E-2</v>
      </c>
      <c r="BF154" s="105">
        <v>0.78</v>
      </c>
      <c r="BG154" s="102">
        <v>5750</v>
      </c>
      <c r="BH154" s="102">
        <v>436900</v>
      </c>
      <c r="BI154" s="106">
        <v>7.4999999999999997E-2</v>
      </c>
      <c r="BJ154" s="96">
        <v>853</v>
      </c>
      <c r="BK154" s="99">
        <f t="shared" si="22"/>
        <v>0.15</v>
      </c>
      <c r="BL154" s="99">
        <f t="shared" si="23"/>
        <v>0.32800000000000001</v>
      </c>
      <c r="BN154" s="107" t="s">
        <v>1242</v>
      </c>
      <c r="BO154" s="108" t="str">
        <f t="shared" si="25"/>
        <v>MS</v>
      </c>
      <c r="BP154" s="108">
        <v>91.924691989033676</v>
      </c>
      <c r="BQ154" s="108">
        <v>100.50417290147959</v>
      </c>
      <c r="BR154" s="108">
        <v>74.550251314203877</v>
      </c>
      <c r="BS154" s="108">
        <v>110.32134402739034</v>
      </c>
      <c r="BT154" s="108">
        <v>96.946888523733918</v>
      </c>
      <c r="BU154" s="108">
        <v>95.378338076657684</v>
      </c>
      <c r="BV154" s="108">
        <v>96.219932792199316</v>
      </c>
      <c r="CN154" s="97" t="s">
        <v>1752</v>
      </c>
      <c r="CO154" s="96" t="s">
        <v>1065</v>
      </c>
      <c r="CP154" s="169" t="s">
        <v>1462</v>
      </c>
      <c r="CQ154" s="169" t="s">
        <v>177</v>
      </c>
      <c r="CR154" s="98">
        <v>37600</v>
      </c>
      <c r="CS154" s="98">
        <v>63600</v>
      </c>
      <c r="CT154" s="169" t="s">
        <v>1459</v>
      </c>
    </row>
    <row r="155" spans="47:98" ht="21" hidden="1" customHeight="1" x14ac:dyDescent="0.25">
      <c r="AU155" s="99"/>
      <c r="AV155" s="100">
        <v>942</v>
      </c>
      <c r="AW155" s="96" t="s">
        <v>2941</v>
      </c>
      <c r="AX155" s="96" t="s">
        <v>743</v>
      </c>
      <c r="AY155" s="101" t="s">
        <v>163</v>
      </c>
      <c r="AZ155" s="101" t="s">
        <v>192</v>
      </c>
      <c r="BA155" s="102">
        <v>130000</v>
      </c>
      <c r="BB155" s="103">
        <v>41000</v>
      </c>
      <c r="BC155" s="103">
        <v>65500</v>
      </c>
      <c r="BD155" s="102">
        <v>365800</v>
      </c>
      <c r="BE155" s="104">
        <v>4.7E-2</v>
      </c>
      <c r="BF155" s="105">
        <v>0.78</v>
      </c>
      <c r="BG155" s="102">
        <v>5750</v>
      </c>
      <c r="BH155" s="102">
        <v>365800</v>
      </c>
      <c r="BI155" s="106">
        <v>4.7E-2</v>
      </c>
      <c r="BJ155" s="96">
        <v>853</v>
      </c>
      <c r="BK155" s="99">
        <f t="shared" si="22"/>
        <v>0.53</v>
      </c>
      <c r="BL155" s="99">
        <f t="shared" si="23"/>
        <v>0.32800000000000001</v>
      </c>
      <c r="BN155" s="107" t="s">
        <v>1256</v>
      </c>
      <c r="BO155" s="108" t="str">
        <f t="shared" si="25"/>
        <v>MS</v>
      </c>
      <c r="BP155" s="108">
        <v>96.885811763103362</v>
      </c>
      <c r="BQ155" s="108">
        <v>92.954481968060392</v>
      </c>
      <c r="BR155" s="108">
        <v>94.001694887954784</v>
      </c>
      <c r="BS155" s="108">
        <v>118.08214213021679</v>
      </c>
      <c r="BT155" s="108">
        <v>92.032982862075443</v>
      </c>
      <c r="BU155" s="108">
        <v>95.717263309245809</v>
      </c>
      <c r="BV155" s="108">
        <v>96.067613547448687</v>
      </c>
      <c r="CN155" s="97" t="s">
        <v>44</v>
      </c>
      <c r="CO155" s="96" t="s">
        <v>204</v>
      </c>
      <c r="CP155" s="169" t="s">
        <v>1451</v>
      </c>
      <c r="CQ155" s="169" t="s">
        <v>155</v>
      </c>
      <c r="CR155" s="98">
        <v>55300</v>
      </c>
      <c r="CS155" s="98">
        <v>102000</v>
      </c>
      <c r="CT155" s="170">
        <v>0.57999999999999996</v>
      </c>
    </row>
    <row r="156" spans="47:98" ht="21" hidden="1" customHeight="1" x14ac:dyDescent="0.25">
      <c r="AU156" s="99"/>
      <c r="AV156" s="100">
        <v>1054</v>
      </c>
      <c r="AW156" s="96" t="s">
        <v>3103</v>
      </c>
      <c r="AX156" s="96" t="s">
        <v>878</v>
      </c>
      <c r="AY156" s="101" t="s">
        <v>159</v>
      </c>
      <c r="AZ156" s="101" t="s">
        <v>460</v>
      </c>
      <c r="BA156" s="102">
        <v>82000</v>
      </c>
      <c r="BB156" s="103">
        <v>39000</v>
      </c>
      <c r="BC156" s="103">
        <v>74500</v>
      </c>
      <c r="BD156" s="102">
        <v>316200</v>
      </c>
      <c r="BE156" s="104">
        <v>5.6000000000000001E-2</v>
      </c>
      <c r="BF156" s="105">
        <v>0.82</v>
      </c>
      <c r="BG156" s="102">
        <v>4250</v>
      </c>
      <c r="BH156" s="102">
        <v>335200</v>
      </c>
      <c r="BI156" s="106">
        <v>6.5000000000000002E-2</v>
      </c>
      <c r="BJ156" s="96">
        <v>981</v>
      </c>
      <c r="BK156" s="99">
        <f t="shared" si="22"/>
        <v>0.125</v>
      </c>
      <c r="BL156" s="99">
        <f t="shared" si="23"/>
        <v>0.16500000000000001</v>
      </c>
      <c r="BN156" s="107" t="s">
        <v>1344</v>
      </c>
      <c r="BO156" s="108" t="str">
        <f t="shared" si="25"/>
        <v>MS</v>
      </c>
      <c r="BP156" s="108">
        <v>92.258111422159573</v>
      </c>
      <c r="BQ156" s="108">
        <v>101.02332164516821</v>
      </c>
      <c r="BR156" s="108">
        <v>84.263575245785916</v>
      </c>
      <c r="BS156" s="108">
        <v>91.435567109329654</v>
      </c>
      <c r="BT156" s="108">
        <v>97.386731071127429</v>
      </c>
      <c r="BU156" s="108">
        <v>91.59550459717822</v>
      </c>
      <c r="BV156" s="108">
        <v>94.613175324973881</v>
      </c>
      <c r="CN156" s="97">
        <v>991</v>
      </c>
      <c r="CO156" s="96" t="s">
        <v>434</v>
      </c>
      <c r="CP156" s="169" t="s">
        <v>1448</v>
      </c>
      <c r="CQ156" s="169" t="s">
        <v>195</v>
      </c>
      <c r="CR156" s="98">
        <v>40800</v>
      </c>
      <c r="CS156" s="98">
        <v>51800</v>
      </c>
      <c r="CT156" s="170">
        <v>0.59</v>
      </c>
    </row>
    <row r="157" spans="47:98" ht="21" hidden="1" customHeight="1" x14ac:dyDescent="0.25">
      <c r="AU157" s="99"/>
      <c r="AV157" s="100">
        <v>1135</v>
      </c>
      <c r="AW157" s="96" t="s">
        <v>3104</v>
      </c>
      <c r="AX157" s="96" t="s">
        <v>878</v>
      </c>
      <c r="AY157" s="101" t="s">
        <v>163</v>
      </c>
      <c r="AZ157" s="101" t="s">
        <v>460</v>
      </c>
      <c r="BA157" s="102">
        <v>119500</v>
      </c>
      <c r="BB157" s="103">
        <v>39000</v>
      </c>
      <c r="BC157" s="103">
        <v>74500</v>
      </c>
      <c r="BD157" s="102">
        <v>278300</v>
      </c>
      <c r="BE157" s="104">
        <v>4.2000000000000003E-2</v>
      </c>
      <c r="BF157" s="105">
        <v>0.82</v>
      </c>
      <c r="BG157" s="102">
        <v>4250</v>
      </c>
      <c r="BH157" s="102">
        <v>278300</v>
      </c>
      <c r="BI157" s="106">
        <v>4.2000000000000003E-2</v>
      </c>
      <c r="BJ157" s="96">
        <v>981</v>
      </c>
      <c r="BK157" s="99">
        <f t="shared" si="22"/>
        <v>0.45700000000000002</v>
      </c>
      <c r="BL157" s="99">
        <f t="shared" si="23"/>
        <v>0.16500000000000001</v>
      </c>
      <c r="BN157" s="107" t="s">
        <v>1413</v>
      </c>
      <c r="BO157" s="108" t="str">
        <f t="shared" si="25"/>
        <v>MS</v>
      </c>
      <c r="BP157" s="108">
        <v>88.125296664793424</v>
      </c>
      <c r="BQ157" s="108">
        <v>91.108835439201783</v>
      </c>
      <c r="BR157" s="108">
        <v>72.268046455201699</v>
      </c>
      <c r="BS157" s="108">
        <v>110.13167047237786</v>
      </c>
      <c r="BT157" s="108">
        <v>93.759012130767744</v>
      </c>
      <c r="BU157" s="108">
        <v>86.57370007983198</v>
      </c>
      <c r="BV157" s="108">
        <v>92.671974142707697</v>
      </c>
      <c r="CN157" s="97">
        <v>127</v>
      </c>
      <c r="CO157" s="96" t="s">
        <v>273</v>
      </c>
      <c r="CP157" s="169" t="s">
        <v>1448</v>
      </c>
      <c r="CQ157" s="169" t="s">
        <v>1461</v>
      </c>
      <c r="CR157" s="98">
        <v>49000</v>
      </c>
      <c r="CS157" s="98">
        <v>89700</v>
      </c>
      <c r="CT157" s="170">
        <v>0.52</v>
      </c>
    </row>
    <row r="158" spans="47:98" ht="21" hidden="1" customHeight="1" x14ac:dyDescent="0.25">
      <c r="AU158" s="99"/>
      <c r="AV158" s="100">
        <v>430</v>
      </c>
      <c r="AW158" s="96" t="s">
        <v>2114</v>
      </c>
      <c r="AX158" s="96" t="s">
        <v>477</v>
      </c>
      <c r="AY158" s="101" t="s">
        <v>159</v>
      </c>
      <c r="AZ158" s="101" t="s">
        <v>195</v>
      </c>
      <c r="BA158" s="102">
        <v>99000</v>
      </c>
      <c r="BB158" s="103">
        <v>42500</v>
      </c>
      <c r="BC158" s="103">
        <v>77500</v>
      </c>
      <c r="BD158" s="102">
        <v>609200</v>
      </c>
      <c r="BE158" s="104">
        <v>6.9000000000000006E-2</v>
      </c>
      <c r="BF158" s="105">
        <v>0.66</v>
      </c>
      <c r="BG158" s="102">
        <v>6000</v>
      </c>
      <c r="BH158" s="102">
        <v>637600</v>
      </c>
      <c r="BI158" s="106">
        <v>8.1000000000000003E-2</v>
      </c>
      <c r="BJ158" s="96">
        <v>132</v>
      </c>
      <c r="BK158" s="99">
        <f t="shared" si="22"/>
        <v>0.307</v>
      </c>
      <c r="BL158" s="99">
        <f t="shared" si="23"/>
        <v>0.45400000000000001</v>
      </c>
      <c r="BN158" s="107" t="s">
        <v>1146</v>
      </c>
      <c r="BO158" s="108" t="str">
        <f t="shared" si="25"/>
        <v>MT</v>
      </c>
      <c r="BP158" s="108">
        <v>101.95691878974515</v>
      </c>
      <c r="BQ158" s="108">
        <v>107.25446665132661</v>
      </c>
      <c r="BR158" s="108">
        <v>101.75786853047263</v>
      </c>
      <c r="BS158" s="108">
        <v>89.059593505767339</v>
      </c>
      <c r="BT158" s="108">
        <v>101.62457823433377</v>
      </c>
      <c r="BU158" s="108">
        <v>102.42984162180669</v>
      </c>
      <c r="BV158" s="108">
        <v>104.02284804828471</v>
      </c>
      <c r="CN158" s="97" t="s">
        <v>1649</v>
      </c>
      <c r="CO158" s="96" t="s">
        <v>671</v>
      </c>
      <c r="CP158" s="169" t="s">
        <v>1462</v>
      </c>
      <c r="CQ158" s="169" t="s">
        <v>1461</v>
      </c>
      <c r="CR158" s="98">
        <v>44400</v>
      </c>
      <c r="CS158" s="98">
        <v>71800</v>
      </c>
      <c r="CT158" s="170">
        <v>0.53</v>
      </c>
    </row>
    <row r="159" spans="47:98" ht="21" hidden="1" customHeight="1" x14ac:dyDescent="0.25">
      <c r="AU159" s="99"/>
      <c r="AV159" s="100">
        <v>527</v>
      </c>
      <c r="AW159" s="96" t="s">
        <v>2115</v>
      </c>
      <c r="AX159" s="96" t="s">
        <v>477</v>
      </c>
      <c r="AY159" s="101" t="s">
        <v>163</v>
      </c>
      <c r="AZ159" s="101" t="s">
        <v>195</v>
      </c>
      <c r="BA159" s="102">
        <v>146000</v>
      </c>
      <c r="BB159" s="103">
        <v>42500</v>
      </c>
      <c r="BC159" s="103">
        <v>77500</v>
      </c>
      <c r="BD159" s="102">
        <v>562300</v>
      </c>
      <c r="BE159" s="104">
        <v>5.5E-2</v>
      </c>
      <c r="BF159" s="105">
        <v>0.66</v>
      </c>
      <c r="BG159" s="102">
        <v>6000</v>
      </c>
      <c r="BH159" s="102">
        <v>562300</v>
      </c>
      <c r="BI159" s="106">
        <v>5.5E-2</v>
      </c>
      <c r="BJ159" s="96">
        <v>132</v>
      </c>
      <c r="BK159" s="99">
        <f t="shared" si="22"/>
        <v>0.63800000000000001</v>
      </c>
      <c r="BL159" s="99">
        <f t="shared" si="23"/>
        <v>0.45400000000000001</v>
      </c>
      <c r="BN159" s="107" t="s">
        <v>1269</v>
      </c>
      <c r="BO159" s="108" t="str">
        <f t="shared" si="25"/>
        <v>MT</v>
      </c>
      <c r="BP159" s="108">
        <v>98.82849850802657</v>
      </c>
      <c r="BQ159" s="108">
        <v>116.28773931774347</v>
      </c>
      <c r="BR159" s="108">
        <v>95.496449611904552</v>
      </c>
      <c r="BS159" s="108">
        <v>82.022907776375305</v>
      </c>
      <c r="BT159" s="108">
        <v>103.5706409911467</v>
      </c>
      <c r="BU159" s="108">
        <v>104.82353441606307</v>
      </c>
      <c r="BV159" s="108">
        <v>97.764867777584925</v>
      </c>
      <c r="CN159" s="97" t="s">
        <v>1787</v>
      </c>
      <c r="CO159" s="96" t="s">
        <v>953</v>
      </c>
      <c r="CP159" s="169" t="s">
        <v>1448</v>
      </c>
      <c r="CQ159" s="169" t="s">
        <v>1476</v>
      </c>
      <c r="CR159" s="98">
        <v>35600</v>
      </c>
      <c r="CS159" s="98">
        <v>60300</v>
      </c>
      <c r="CT159" s="170">
        <v>0.48</v>
      </c>
    </row>
    <row r="160" spans="47:98" ht="21" hidden="1" customHeight="1" x14ac:dyDescent="0.25">
      <c r="AU160" s="99"/>
      <c r="AV160" s="100">
        <v>1050</v>
      </c>
      <c r="AW160" s="96" t="s">
        <v>2202</v>
      </c>
      <c r="AX160" s="116" t="s">
        <v>877</v>
      </c>
      <c r="AY160" s="101" t="s">
        <v>159</v>
      </c>
      <c r="AZ160" s="101" t="s">
        <v>195</v>
      </c>
      <c r="BA160" s="102">
        <v>100000</v>
      </c>
      <c r="BB160" s="103">
        <v>41000</v>
      </c>
      <c r="BC160" s="103">
        <v>70500</v>
      </c>
      <c r="BD160" s="102">
        <v>318600</v>
      </c>
      <c r="BE160" s="104">
        <v>0.05</v>
      </c>
      <c r="BF160" s="105">
        <v>0.48</v>
      </c>
      <c r="BG160" s="102">
        <v>7250</v>
      </c>
      <c r="BH160" s="102">
        <v>350400</v>
      </c>
      <c r="BI160" s="106">
        <v>6.4000000000000001E-2</v>
      </c>
      <c r="BJ160" s="96">
        <v>236</v>
      </c>
      <c r="BK160" s="99">
        <f t="shared" si="22"/>
        <v>0.314</v>
      </c>
      <c r="BL160" s="99">
        <f t="shared" si="23"/>
        <v>0.32800000000000001</v>
      </c>
      <c r="BN160" s="107" t="s">
        <v>1314</v>
      </c>
      <c r="BO160" s="108" t="str">
        <f t="shared" si="25"/>
        <v>MT</v>
      </c>
      <c r="BP160" s="108">
        <v>99.435967824183962</v>
      </c>
      <c r="BQ160" s="108">
        <v>110.19348907649361</v>
      </c>
      <c r="BR160" s="108">
        <v>92.155789351902058</v>
      </c>
      <c r="BS160" s="108">
        <v>98.330636318665583</v>
      </c>
      <c r="BT160" s="108">
        <v>102.17044857995444</v>
      </c>
      <c r="BU160" s="108">
        <v>107.19236076463207</v>
      </c>
      <c r="BV160" s="108">
        <v>100.08330040080291</v>
      </c>
      <c r="CN160" s="97" t="s">
        <v>1687</v>
      </c>
      <c r="CO160" s="96" t="s">
        <v>977</v>
      </c>
      <c r="CP160" s="169" t="s">
        <v>1462</v>
      </c>
      <c r="CQ160" s="169" t="s">
        <v>171</v>
      </c>
      <c r="CR160" s="98">
        <v>43900</v>
      </c>
      <c r="CS160" s="98">
        <v>68700</v>
      </c>
      <c r="CT160" s="170">
        <v>0.46</v>
      </c>
    </row>
    <row r="161" spans="47:98" ht="21" hidden="1" customHeight="1" x14ac:dyDescent="0.25">
      <c r="AU161" s="99"/>
      <c r="AV161" s="100">
        <v>1141</v>
      </c>
      <c r="AW161" s="96" t="s">
        <v>2203</v>
      </c>
      <c r="AX161" s="96" t="s">
        <v>877</v>
      </c>
      <c r="AY161" s="101" t="s">
        <v>163</v>
      </c>
      <c r="AZ161" s="101" t="s">
        <v>195</v>
      </c>
      <c r="BA161" s="102">
        <v>143500</v>
      </c>
      <c r="BB161" s="103">
        <v>41000</v>
      </c>
      <c r="BC161" s="103">
        <v>70500</v>
      </c>
      <c r="BD161" s="102">
        <v>275100</v>
      </c>
      <c r="BE161" s="104">
        <v>3.7999999999999999E-2</v>
      </c>
      <c r="BF161" s="105">
        <v>0.48</v>
      </c>
      <c r="BG161" s="102">
        <v>7250</v>
      </c>
      <c r="BH161" s="102">
        <v>275100</v>
      </c>
      <c r="BI161" s="106">
        <v>3.7999999999999999E-2</v>
      </c>
      <c r="BJ161" s="96">
        <v>236</v>
      </c>
      <c r="BK161" s="99">
        <f t="shared" si="22"/>
        <v>0.61399999999999999</v>
      </c>
      <c r="BL161" s="99">
        <f t="shared" si="23"/>
        <v>0.32800000000000001</v>
      </c>
      <c r="BN161" s="107" t="s">
        <v>1125</v>
      </c>
      <c r="BO161" s="108" t="str">
        <f t="shared" si="25"/>
        <v>NC</v>
      </c>
      <c r="BP161" s="108">
        <v>101.13315881709164</v>
      </c>
      <c r="BQ161" s="108">
        <v>104.57904998297724</v>
      </c>
      <c r="BR161" s="108">
        <v>97.79401089249393</v>
      </c>
      <c r="BS161" s="108">
        <v>113.09809884898638</v>
      </c>
      <c r="BT161" s="108">
        <v>94.170695446031345</v>
      </c>
      <c r="BU161" s="108">
        <v>104.66827646314856</v>
      </c>
      <c r="BV161" s="108">
        <v>100.62837785680495</v>
      </c>
      <c r="CN161" s="97">
        <v>1010</v>
      </c>
      <c r="CO161" s="96" t="s">
        <v>1858</v>
      </c>
      <c r="CP161" s="169" t="s">
        <v>1448</v>
      </c>
      <c r="CQ161" s="169" t="s">
        <v>177</v>
      </c>
      <c r="CR161" s="98">
        <v>29700</v>
      </c>
      <c r="CS161" s="98">
        <v>46800</v>
      </c>
      <c r="CT161" s="169" t="s">
        <v>1459</v>
      </c>
    </row>
    <row r="162" spans="47:98" ht="21" hidden="1" customHeight="1" x14ac:dyDescent="0.25">
      <c r="AU162" s="99"/>
      <c r="AV162" s="100">
        <v>236</v>
      </c>
      <c r="AW162" s="96" t="s">
        <v>2231</v>
      </c>
      <c r="AX162" s="96" t="s">
        <v>346</v>
      </c>
      <c r="AY162" s="101" t="s">
        <v>152</v>
      </c>
      <c r="AZ162" s="101" t="s">
        <v>177</v>
      </c>
      <c r="BA162" s="102">
        <v>213000</v>
      </c>
      <c r="BB162" s="103">
        <v>50500</v>
      </c>
      <c r="BC162" s="103">
        <v>94000</v>
      </c>
      <c r="BD162" s="102">
        <v>748600</v>
      </c>
      <c r="BE162" s="104">
        <v>5.2999999999999999E-2</v>
      </c>
      <c r="BF162" s="105">
        <v>0.68</v>
      </c>
      <c r="BG162" s="102">
        <v>25000</v>
      </c>
      <c r="BH162" s="102">
        <v>849200</v>
      </c>
      <c r="BI162" s="106">
        <v>7.5999999999999998E-2</v>
      </c>
      <c r="BJ162" s="96">
        <v>257</v>
      </c>
      <c r="BK162" s="99">
        <f t="shared" si="22"/>
        <v>0.92900000000000005</v>
      </c>
      <c r="BL162" s="99">
        <f t="shared" si="23"/>
        <v>0.9</v>
      </c>
      <c r="BN162" s="107" t="s">
        <v>1152</v>
      </c>
      <c r="BO162" s="108" t="str">
        <f t="shared" si="25"/>
        <v>NC</v>
      </c>
      <c r="BP162" s="108">
        <v>94.60245423948335</v>
      </c>
      <c r="BQ162" s="108">
        <v>98.60706236509678</v>
      </c>
      <c r="BR162" s="108">
        <v>86.031354722580375</v>
      </c>
      <c r="BS162" s="108">
        <v>82.274962641034818</v>
      </c>
      <c r="BT162" s="108">
        <v>97.462399849937214</v>
      </c>
      <c r="BU162" s="108">
        <v>102.53146700654125</v>
      </c>
      <c r="BV162" s="108">
        <v>102.51012337630756</v>
      </c>
      <c r="CN162" s="97" t="s">
        <v>1492</v>
      </c>
      <c r="CO162" s="96" t="s">
        <v>486</v>
      </c>
      <c r="CP162" s="169" t="s">
        <v>1451</v>
      </c>
      <c r="CQ162" s="169" t="s">
        <v>171</v>
      </c>
      <c r="CR162" s="98">
        <v>49000</v>
      </c>
      <c r="CS162" s="98">
        <v>91500</v>
      </c>
      <c r="CT162" s="170">
        <v>0.47</v>
      </c>
    </row>
    <row r="163" spans="47:98" ht="21" hidden="1" customHeight="1" x14ac:dyDescent="0.25">
      <c r="AU163" s="99"/>
      <c r="AV163" s="100">
        <v>738</v>
      </c>
      <c r="AW163" s="96" t="s">
        <v>2556</v>
      </c>
      <c r="AX163" s="96" t="s">
        <v>680</v>
      </c>
      <c r="AY163" s="101" t="s">
        <v>212</v>
      </c>
      <c r="AZ163" s="101" t="s">
        <v>213</v>
      </c>
      <c r="BA163" s="102">
        <v>166000</v>
      </c>
      <c r="BB163" s="103">
        <v>42000</v>
      </c>
      <c r="BC163" s="103">
        <v>69000</v>
      </c>
      <c r="BD163" s="102">
        <v>457900</v>
      </c>
      <c r="BE163" s="104">
        <v>4.5999999999999999E-2</v>
      </c>
      <c r="BF163" s="105">
        <v>0.81</v>
      </c>
      <c r="BG163" s="102">
        <v>11500</v>
      </c>
      <c r="BH163" s="102">
        <v>505000</v>
      </c>
      <c r="BI163" s="106">
        <v>5.8000000000000003E-2</v>
      </c>
      <c r="BJ163" s="96">
        <v>572</v>
      </c>
      <c r="BK163" s="99">
        <f t="shared" si="22"/>
        <v>0.77100000000000002</v>
      </c>
      <c r="BL163" s="99">
        <f t="shared" si="23"/>
        <v>0.41699999999999998</v>
      </c>
      <c r="BN163" s="107" t="s">
        <v>1160</v>
      </c>
      <c r="BO163" s="108" t="str">
        <f t="shared" si="25"/>
        <v>NC</v>
      </c>
      <c r="BP163" s="108">
        <v>113.04917713146924</v>
      </c>
      <c r="BQ163" s="108">
        <v>100.8845266214914</v>
      </c>
      <c r="BR163" s="108">
        <v>127.01904531263781</v>
      </c>
      <c r="BS163" s="108">
        <v>85.672899663244692</v>
      </c>
      <c r="BT163" s="108">
        <v>122.75936181267201</v>
      </c>
      <c r="BU163" s="108">
        <v>105.77488852515415</v>
      </c>
      <c r="BV163" s="108">
        <v>112.07747167083228</v>
      </c>
      <c r="CN163" s="97" t="s">
        <v>1455</v>
      </c>
      <c r="CO163" s="96" t="s">
        <v>226</v>
      </c>
      <c r="CP163" s="169" t="s">
        <v>1451</v>
      </c>
      <c r="CQ163" s="169" t="s">
        <v>1456</v>
      </c>
      <c r="CR163" s="98">
        <v>51800</v>
      </c>
      <c r="CS163" s="98">
        <v>117000</v>
      </c>
      <c r="CT163" s="170">
        <v>0.42</v>
      </c>
    </row>
    <row r="164" spans="47:98" ht="21" hidden="1" customHeight="1" x14ac:dyDescent="0.25">
      <c r="AU164" s="99"/>
      <c r="AV164" s="100">
        <v>392</v>
      </c>
      <c r="AW164" s="96" t="s">
        <v>2566</v>
      </c>
      <c r="AX164" s="96" t="s">
        <v>450</v>
      </c>
      <c r="AY164" s="101" t="s">
        <v>152</v>
      </c>
      <c r="AZ164" s="101" t="s">
        <v>177</v>
      </c>
      <c r="BA164" s="102">
        <v>196000</v>
      </c>
      <c r="BB164" s="103">
        <v>49500</v>
      </c>
      <c r="BC164" s="103">
        <v>80500</v>
      </c>
      <c r="BD164" s="102">
        <v>632400</v>
      </c>
      <c r="BE164" s="104">
        <v>5.0999999999999997E-2</v>
      </c>
      <c r="BF164" s="105">
        <v>0.84</v>
      </c>
      <c r="BG164" s="102">
        <v>16750</v>
      </c>
      <c r="BH164" s="102">
        <v>699600</v>
      </c>
      <c r="BI164" s="106">
        <v>6.5000000000000002E-2</v>
      </c>
      <c r="BJ164" s="96">
        <v>579</v>
      </c>
      <c r="BK164" s="99">
        <f t="shared" si="22"/>
        <v>0.89</v>
      </c>
      <c r="BL164" s="99">
        <f t="shared" si="23"/>
        <v>0.86</v>
      </c>
      <c r="BN164" s="107" t="s">
        <v>1163</v>
      </c>
      <c r="BO164" s="108" t="str">
        <f t="shared" si="25"/>
        <v>NC</v>
      </c>
      <c r="BP164" s="108">
        <v>93.211856056838087</v>
      </c>
      <c r="BQ164" s="108">
        <v>97.102972787732412</v>
      </c>
      <c r="BR164" s="108">
        <v>79.543342436534189</v>
      </c>
      <c r="BS164" s="108">
        <v>91.209121003391317</v>
      </c>
      <c r="BT164" s="108">
        <v>95.669943261745004</v>
      </c>
      <c r="BU164" s="108">
        <v>110.33529390081456</v>
      </c>
      <c r="BV164" s="108">
        <v>101.42948518108801</v>
      </c>
      <c r="CN164" s="97" t="s">
        <v>1702</v>
      </c>
      <c r="CO164" s="96" t="s">
        <v>529</v>
      </c>
      <c r="CP164" s="169" t="s">
        <v>1462</v>
      </c>
      <c r="CQ164" s="169" t="s">
        <v>1507</v>
      </c>
      <c r="CR164" s="98">
        <v>39500</v>
      </c>
      <c r="CS164" s="98">
        <v>67300</v>
      </c>
      <c r="CT164" s="170">
        <v>0.45</v>
      </c>
    </row>
    <row r="165" spans="47:98" ht="21" hidden="1" customHeight="1" x14ac:dyDescent="0.25">
      <c r="AU165" s="99"/>
      <c r="AV165" s="100">
        <v>301</v>
      </c>
      <c r="AW165" s="96" t="s">
        <v>2596</v>
      </c>
      <c r="AX165" s="96" t="s">
        <v>391</v>
      </c>
      <c r="AY165" s="101" t="s">
        <v>152</v>
      </c>
      <c r="AZ165" s="101" t="s">
        <v>177</v>
      </c>
      <c r="BA165" s="102">
        <v>191000</v>
      </c>
      <c r="BB165" s="103">
        <v>47500</v>
      </c>
      <c r="BC165" s="103">
        <v>79000</v>
      </c>
      <c r="BD165" s="102">
        <v>692200</v>
      </c>
      <c r="BE165" s="104">
        <v>5.3999999999999999E-2</v>
      </c>
      <c r="BF165" s="105">
        <v>0.9</v>
      </c>
      <c r="BG165" s="102">
        <v>11250</v>
      </c>
      <c r="BH165" s="102">
        <v>737900</v>
      </c>
      <c r="BI165" s="106">
        <v>6.3E-2</v>
      </c>
      <c r="BJ165" s="96">
        <v>605</v>
      </c>
      <c r="BK165" s="99">
        <f t="shared" si="22"/>
        <v>0.874</v>
      </c>
      <c r="BL165" s="99">
        <f t="shared" si="23"/>
        <v>0.78400000000000003</v>
      </c>
      <c r="BN165" s="107" t="s">
        <v>1184</v>
      </c>
      <c r="BO165" s="108" t="str">
        <f t="shared" si="25"/>
        <v>NC</v>
      </c>
      <c r="BP165" s="108">
        <v>107.34794276821832</v>
      </c>
      <c r="BQ165" s="108">
        <v>111.7091949984919</v>
      </c>
      <c r="BR165" s="108">
        <v>116.67170640703451</v>
      </c>
      <c r="BS165" s="108">
        <v>92.927934354482232</v>
      </c>
      <c r="BT165" s="108">
        <v>110.19261922869936</v>
      </c>
      <c r="BU165" s="108">
        <v>111.74826674423026</v>
      </c>
      <c r="BV165" s="108">
        <v>100.39402482126627</v>
      </c>
      <c r="CN165" s="97" t="s">
        <v>1713</v>
      </c>
      <c r="CO165" s="96" t="s">
        <v>850</v>
      </c>
      <c r="CP165" s="169" t="s">
        <v>1448</v>
      </c>
      <c r="CQ165" s="169" t="s">
        <v>1476</v>
      </c>
      <c r="CR165" s="98">
        <v>36700</v>
      </c>
      <c r="CS165" s="98">
        <v>66600</v>
      </c>
      <c r="CT165" s="170">
        <v>0.49</v>
      </c>
    </row>
    <row r="166" spans="47:98" ht="21" hidden="1" customHeight="1" x14ac:dyDescent="0.25">
      <c r="AU166" s="99"/>
      <c r="AV166" s="100">
        <v>903</v>
      </c>
      <c r="AW166" s="96" t="s">
        <v>2658</v>
      </c>
      <c r="AX166" s="96" t="s">
        <v>782</v>
      </c>
      <c r="AY166" s="101" t="s">
        <v>159</v>
      </c>
      <c r="AZ166" s="101" t="s">
        <v>195</v>
      </c>
      <c r="BA166" s="102">
        <v>91000</v>
      </c>
      <c r="BB166" s="103">
        <v>40500</v>
      </c>
      <c r="BC166" s="103">
        <v>71500</v>
      </c>
      <c r="BD166" s="102">
        <v>381900</v>
      </c>
      <c r="BE166" s="104">
        <v>5.8000000000000003E-2</v>
      </c>
      <c r="BF166" s="105">
        <v>0.56000000000000005</v>
      </c>
      <c r="BG166" s="102">
        <v>7250</v>
      </c>
      <c r="BH166" s="102">
        <v>415700</v>
      </c>
      <c r="BI166" s="106">
        <v>7.3999999999999996E-2</v>
      </c>
      <c r="BJ166" s="96">
        <v>650</v>
      </c>
      <c r="BK166" s="99">
        <f t="shared" si="22"/>
        <v>0.222</v>
      </c>
      <c r="BL166" s="99">
        <f t="shared" si="23"/>
        <v>0.28000000000000003</v>
      </c>
      <c r="BN166" s="107" t="s">
        <v>1197</v>
      </c>
      <c r="BO166" s="108" t="str">
        <f t="shared" si="25"/>
        <v>NC</v>
      </c>
      <c r="BP166" s="108">
        <v>96.561442015576603</v>
      </c>
      <c r="BQ166" s="108">
        <v>97.93982384623763</v>
      </c>
      <c r="BR166" s="108">
        <v>86.765032424094485</v>
      </c>
      <c r="BS166" s="108">
        <v>96.260221593927071</v>
      </c>
      <c r="BT166" s="108">
        <v>105.54563061683156</v>
      </c>
      <c r="BU166" s="108">
        <v>108.4996865889495</v>
      </c>
      <c r="BV166" s="108">
        <v>100.55993930135436</v>
      </c>
      <c r="CN166" s="97" t="s">
        <v>1696</v>
      </c>
      <c r="CO166" s="96" t="s">
        <v>787</v>
      </c>
      <c r="CP166" s="169" t="s">
        <v>1462</v>
      </c>
      <c r="CQ166" s="169" t="s">
        <v>177</v>
      </c>
      <c r="CR166" s="98">
        <v>36700</v>
      </c>
      <c r="CS166" s="98">
        <v>68000</v>
      </c>
      <c r="CT166" s="170">
        <v>0.53</v>
      </c>
    </row>
    <row r="167" spans="47:98" ht="21" hidden="1" customHeight="1" x14ac:dyDescent="0.25">
      <c r="AU167" s="99"/>
      <c r="AV167" s="100">
        <v>1004</v>
      </c>
      <c r="AW167" s="96" t="s">
        <v>2659</v>
      </c>
      <c r="AX167" s="96" t="s">
        <v>782</v>
      </c>
      <c r="AY167" s="101" t="s">
        <v>163</v>
      </c>
      <c r="AZ167" s="101" t="s">
        <v>195</v>
      </c>
      <c r="BA167" s="102">
        <v>137500</v>
      </c>
      <c r="BB167" s="103">
        <v>40500</v>
      </c>
      <c r="BC167" s="103">
        <v>71500</v>
      </c>
      <c r="BD167" s="102">
        <v>335200</v>
      </c>
      <c r="BE167" s="104">
        <v>4.2999999999999997E-2</v>
      </c>
      <c r="BF167" s="105">
        <v>0.56000000000000005</v>
      </c>
      <c r="BG167" s="102">
        <v>7250</v>
      </c>
      <c r="BH167" s="102">
        <v>335200</v>
      </c>
      <c r="BI167" s="106">
        <v>4.2999999999999997E-2</v>
      </c>
      <c r="BJ167" s="96">
        <v>650</v>
      </c>
      <c r="BK167" s="99">
        <f t="shared" si="22"/>
        <v>0.57499999999999996</v>
      </c>
      <c r="BL167" s="99">
        <f t="shared" si="23"/>
        <v>0.28000000000000003</v>
      </c>
      <c r="BN167" s="107" t="s">
        <v>1213</v>
      </c>
      <c r="BO167" s="108" t="str">
        <f t="shared" si="25"/>
        <v>NC</v>
      </c>
      <c r="BP167" s="108">
        <v>95.191756438601658</v>
      </c>
      <c r="BQ167" s="108">
        <v>105.13259413743725</v>
      </c>
      <c r="BR167" s="108">
        <v>82.454855369828081</v>
      </c>
      <c r="BS167" s="108">
        <v>92.764673213918741</v>
      </c>
      <c r="BT167" s="108">
        <v>96.032522736343324</v>
      </c>
      <c r="BU167" s="108">
        <v>117.91409443687213</v>
      </c>
      <c r="BV167" s="108">
        <v>100.05119134163228</v>
      </c>
      <c r="CN167" s="97" t="s">
        <v>1850</v>
      </c>
      <c r="CO167" s="96" t="s">
        <v>969</v>
      </c>
      <c r="CP167" s="169" t="s">
        <v>1451</v>
      </c>
      <c r="CQ167" s="169" t="s">
        <v>177</v>
      </c>
      <c r="CR167" s="98">
        <v>37300</v>
      </c>
      <c r="CS167" s="98">
        <v>51400</v>
      </c>
      <c r="CT167" s="170">
        <v>0.68</v>
      </c>
    </row>
    <row r="168" spans="47:98" ht="21" hidden="1" customHeight="1" x14ac:dyDescent="0.25">
      <c r="AU168" s="99"/>
      <c r="AV168" s="100">
        <v>466</v>
      </c>
      <c r="AW168" s="96" t="s">
        <v>2768</v>
      </c>
      <c r="AX168" s="96" t="s">
        <v>501</v>
      </c>
      <c r="AY168" s="101" t="s">
        <v>152</v>
      </c>
      <c r="AZ168" s="101" t="s">
        <v>171</v>
      </c>
      <c r="BA168" s="102">
        <v>220000</v>
      </c>
      <c r="BB168" s="103">
        <v>48000</v>
      </c>
      <c r="BC168" s="103">
        <v>80500</v>
      </c>
      <c r="BD168" s="102">
        <v>588400</v>
      </c>
      <c r="BE168" s="104">
        <v>4.5999999999999999E-2</v>
      </c>
      <c r="BF168" s="105">
        <v>0.39</v>
      </c>
      <c r="BG168" s="102">
        <v>37250</v>
      </c>
      <c r="BH168" s="102">
        <v>738900</v>
      </c>
      <c r="BI168" s="106">
        <v>8.6999999999999994E-2</v>
      </c>
      <c r="BJ168" s="96">
        <v>737</v>
      </c>
      <c r="BK168" s="99">
        <f t="shared" si="22"/>
        <v>0.96599999999999997</v>
      </c>
      <c r="BL168" s="99">
        <f t="shared" si="23"/>
        <v>0.79600000000000004</v>
      </c>
      <c r="BN168" s="107" t="s">
        <v>1232</v>
      </c>
      <c r="BO168" s="108" t="str">
        <f t="shared" si="25"/>
        <v>NC</v>
      </c>
      <c r="BP168" s="108">
        <v>98.542606435596554</v>
      </c>
      <c r="BQ168" s="108">
        <v>105.94413208427386</v>
      </c>
      <c r="BR168" s="108">
        <v>84.433406520967353</v>
      </c>
      <c r="BS168" s="108">
        <v>108.45430636365909</v>
      </c>
      <c r="BT168" s="108">
        <v>97.633782600260318</v>
      </c>
      <c r="BU168" s="108">
        <v>113.45025619260551</v>
      </c>
      <c r="BV168" s="108">
        <v>103.34677576198644</v>
      </c>
      <c r="CN168" s="97" t="s">
        <v>1715</v>
      </c>
      <c r="CO168" s="96" t="s">
        <v>564</v>
      </c>
      <c r="CP168" s="169" t="s">
        <v>1448</v>
      </c>
      <c r="CQ168" s="169" t="s">
        <v>177</v>
      </c>
      <c r="CR168" s="98">
        <v>49200</v>
      </c>
      <c r="CS168" s="98">
        <v>66400</v>
      </c>
      <c r="CT168" s="170">
        <v>0.61</v>
      </c>
    </row>
    <row r="169" spans="47:98" ht="21" hidden="1" customHeight="1" x14ac:dyDescent="0.25">
      <c r="AU169" s="99"/>
      <c r="AV169" s="100">
        <v>166</v>
      </c>
      <c r="AW169" s="96" t="s">
        <v>2833</v>
      </c>
      <c r="AX169" s="96" t="s">
        <v>296</v>
      </c>
      <c r="AY169" s="101" t="s">
        <v>159</v>
      </c>
      <c r="AZ169" s="101" t="s">
        <v>192</v>
      </c>
      <c r="BA169" s="102">
        <v>100500</v>
      </c>
      <c r="BB169" s="103">
        <v>50000</v>
      </c>
      <c r="BC169" s="103">
        <v>82000</v>
      </c>
      <c r="BD169" s="102">
        <v>833800</v>
      </c>
      <c r="BE169" s="104">
        <v>7.9000000000000001E-2</v>
      </c>
      <c r="BF169" s="105">
        <v>0.63</v>
      </c>
      <c r="BG169" s="102">
        <v>11250</v>
      </c>
      <c r="BH169" s="102">
        <v>880100</v>
      </c>
      <c r="BI169" s="106">
        <v>0.10100000000000001</v>
      </c>
      <c r="BJ169" s="96">
        <v>781</v>
      </c>
      <c r="BK169" s="99">
        <f t="shared" si="22"/>
        <v>0.316</v>
      </c>
      <c r="BL169" s="99">
        <f t="shared" si="23"/>
        <v>0.88</v>
      </c>
      <c r="BN169" s="107" t="s">
        <v>1244</v>
      </c>
      <c r="BO169" s="108" t="str">
        <f t="shared" si="25"/>
        <v>NC</v>
      </c>
      <c r="BP169" s="108">
        <v>92.899975842207084</v>
      </c>
      <c r="BQ169" s="108">
        <v>101.07318974652286</v>
      </c>
      <c r="BR169" s="108">
        <v>91.326303722813208</v>
      </c>
      <c r="BS169" s="108">
        <v>92.29427403324226</v>
      </c>
      <c r="BT169" s="108">
        <v>86.453816938776868</v>
      </c>
      <c r="BU169" s="108">
        <v>93.846599134473081</v>
      </c>
      <c r="BV169" s="108">
        <v>92.991219835483221</v>
      </c>
      <c r="CN169" s="97" t="s">
        <v>1666</v>
      </c>
      <c r="CO169" s="96" t="s">
        <v>1026</v>
      </c>
      <c r="CP169" s="169" t="s">
        <v>1451</v>
      </c>
      <c r="CQ169" s="169" t="s">
        <v>177</v>
      </c>
      <c r="CR169" s="98">
        <v>45400</v>
      </c>
      <c r="CS169" s="98">
        <v>70000</v>
      </c>
      <c r="CT169" s="169" t="s">
        <v>1459</v>
      </c>
    </row>
    <row r="170" spans="47:98" ht="21" hidden="1" customHeight="1" x14ac:dyDescent="0.25">
      <c r="AU170" s="99"/>
      <c r="AV170" s="100">
        <v>219</v>
      </c>
      <c r="AW170" s="96" t="s">
        <v>2834</v>
      </c>
      <c r="AX170" s="96" t="s">
        <v>296</v>
      </c>
      <c r="AY170" s="101" t="s">
        <v>163</v>
      </c>
      <c r="AZ170" s="101" t="s">
        <v>192</v>
      </c>
      <c r="BA170" s="102">
        <v>167000</v>
      </c>
      <c r="BB170" s="103">
        <v>50000</v>
      </c>
      <c r="BC170" s="103">
        <v>82000</v>
      </c>
      <c r="BD170" s="102">
        <v>767300</v>
      </c>
      <c r="BE170" s="104">
        <v>0.06</v>
      </c>
      <c r="BF170" s="105">
        <v>0.63</v>
      </c>
      <c r="BG170" s="102">
        <v>11250</v>
      </c>
      <c r="BH170" s="102">
        <v>767300</v>
      </c>
      <c r="BI170" s="106">
        <v>0.06</v>
      </c>
      <c r="BJ170" s="96">
        <v>781</v>
      </c>
      <c r="BK170" s="99">
        <f t="shared" si="22"/>
        <v>0.77500000000000002</v>
      </c>
      <c r="BL170" s="99">
        <f t="shared" si="23"/>
        <v>0.88</v>
      </c>
      <c r="BN170" s="107" t="s">
        <v>1259</v>
      </c>
      <c r="BO170" s="108" t="str">
        <f t="shared" si="25"/>
        <v>NC</v>
      </c>
      <c r="BP170" s="108">
        <v>96.544739415427159</v>
      </c>
      <c r="BQ170" s="108">
        <v>103.22951895019456</v>
      </c>
      <c r="BR170" s="108">
        <v>88.000226813877774</v>
      </c>
      <c r="BS170" s="108">
        <v>99.155916210451494</v>
      </c>
      <c r="BT170" s="108">
        <v>97.794386140987058</v>
      </c>
      <c r="BU170" s="108">
        <v>101.2375491270447</v>
      </c>
      <c r="BV170" s="108">
        <v>99.633387545909898</v>
      </c>
      <c r="CN170" s="97" t="s">
        <v>1470</v>
      </c>
      <c r="CO170" s="96" t="s">
        <v>291</v>
      </c>
      <c r="CP170" s="169" t="s">
        <v>1451</v>
      </c>
      <c r="CQ170" s="169" t="s">
        <v>1456</v>
      </c>
      <c r="CR170" s="98">
        <v>45600</v>
      </c>
      <c r="CS170" s="98">
        <v>106000</v>
      </c>
      <c r="CT170" s="170">
        <v>0.48</v>
      </c>
    </row>
    <row r="171" spans="47:98" ht="21" hidden="1" customHeight="1" x14ac:dyDescent="0.25">
      <c r="AU171" s="99"/>
      <c r="AV171" s="100">
        <v>255</v>
      </c>
      <c r="AW171" s="96" t="s">
        <v>2846</v>
      </c>
      <c r="AX171" s="96" t="s">
        <v>361</v>
      </c>
      <c r="AY171" s="101" t="s">
        <v>152</v>
      </c>
      <c r="AZ171" s="101" t="s">
        <v>177</v>
      </c>
      <c r="BA171" s="102">
        <v>180500</v>
      </c>
      <c r="BB171" s="103">
        <v>44500</v>
      </c>
      <c r="BC171" s="103">
        <v>88500</v>
      </c>
      <c r="BD171" s="102">
        <v>729200</v>
      </c>
      <c r="BE171" s="104">
        <v>5.7000000000000002E-2</v>
      </c>
      <c r="BF171" s="105">
        <v>0.98</v>
      </c>
      <c r="BG171" s="102">
        <v>16000</v>
      </c>
      <c r="BH171" s="102">
        <v>796300</v>
      </c>
      <c r="BI171" s="106">
        <v>7.2999999999999995E-2</v>
      </c>
      <c r="BJ171" s="96">
        <v>791</v>
      </c>
      <c r="BK171" s="99">
        <f t="shared" si="22"/>
        <v>0.84099999999999997</v>
      </c>
      <c r="BL171" s="99">
        <f t="shared" si="23"/>
        <v>0.624</v>
      </c>
      <c r="BN171" s="107" t="s">
        <v>1272</v>
      </c>
      <c r="BO171" s="108" t="str">
        <f t="shared" si="25"/>
        <v>NC</v>
      </c>
      <c r="BP171" s="108">
        <v>93.802946166800851</v>
      </c>
      <c r="BQ171" s="108">
        <v>102.54916318438664</v>
      </c>
      <c r="BR171" s="108">
        <v>76.092333408735854</v>
      </c>
      <c r="BS171" s="108">
        <v>108.78715788651672</v>
      </c>
      <c r="BT171" s="108">
        <v>96.685579257974211</v>
      </c>
      <c r="BU171" s="108">
        <v>102.92788755095752</v>
      </c>
      <c r="BV171" s="108">
        <v>99.294265369913134</v>
      </c>
      <c r="CN171" s="97" t="s">
        <v>1850</v>
      </c>
      <c r="CO171" s="96" t="s">
        <v>1851</v>
      </c>
      <c r="CP171" s="169" t="s">
        <v>1462</v>
      </c>
      <c r="CQ171" s="169" t="s">
        <v>177</v>
      </c>
      <c r="CR171" s="98">
        <v>31100</v>
      </c>
      <c r="CS171" s="98">
        <v>51400</v>
      </c>
      <c r="CT171" s="169" t="s">
        <v>1459</v>
      </c>
    </row>
    <row r="172" spans="47:98" ht="21" hidden="1" customHeight="1" x14ac:dyDescent="0.25">
      <c r="AU172" s="99"/>
      <c r="AV172" s="100">
        <v>753</v>
      </c>
      <c r="AW172" s="96" t="s">
        <v>2919</v>
      </c>
      <c r="AX172" s="96" t="s">
        <v>688</v>
      </c>
      <c r="AY172" s="101" t="s">
        <v>152</v>
      </c>
      <c r="AZ172" s="101" t="s">
        <v>177</v>
      </c>
      <c r="BA172" s="102">
        <v>189500</v>
      </c>
      <c r="BB172" s="103">
        <v>43500</v>
      </c>
      <c r="BC172" s="103">
        <v>81000</v>
      </c>
      <c r="BD172" s="102">
        <v>452700</v>
      </c>
      <c r="BE172" s="104">
        <v>4.2999999999999997E-2</v>
      </c>
      <c r="BF172" s="105">
        <v>0.97</v>
      </c>
      <c r="BG172" s="102">
        <v>17250</v>
      </c>
      <c r="BH172" s="102">
        <v>526000</v>
      </c>
      <c r="BI172" s="106">
        <v>0.06</v>
      </c>
      <c r="BJ172" s="96">
        <v>840</v>
      </c>
      <c r="BK172" s="99">
        <f t="shared" si="22"/>
        <v>0.86799999999999999</v>
      </c>
      <c r="BL172" s="99">
        <f t="shared" si="23"/>
        <v>0.55100000000000005</v>
      </c>
      <c r="BN172" s="107" t="s">
        <v>1301</v>
      </c>
      <c r="BO172" s="108" t="str">
        <f t="shared" si="25"/>
        <v>NC</v>
      </c>
      <c r="BP172" s="108">
        <v>92.072289819114346</v>
      </c>
      <c r="BQ172" s="108">
        <v>103.12833982686116</v>
      </c>
      <c r="BR172" s="108">
        <v>87.921353154345155</v>
      </c>
      <c r="BS172" s="108">
        <v>94.020546739273513</v>
      </c>
      <c r="BT172" s="108">
        <v>89.456505396814251</v>
      </c>
      <c r="BU172" s="108">
        <v>96.268567200351242</v>
      </c>
      <c r="BV172" s="108">
        <v>90.93885840660765</v>
      </c>
      <c r="CN172" s="97" t="s">
        <v>1724</v>
      </c>
      <c r="CO172" s="96" t="s">
        <v>614</v>
      </c>
      <c r="CP172" s="169" t="s">
        <v>1466</v>
      </c>
      <c r="CQ172" s="169" t="s">
        <v>177</v>
      </c>
      <c r="CR172" s="98">
        <v>39000</v>
      </c>
      <c r="CS172" s="98">
        <v>65700</v>
      </c>
      <c r="CT172" s="170">
        <v>0.66</v>
      </c>
    </row>
    <row r="173" spans="47:98" ht="21" hidden="1" customHeight="1" x14ac:dyDescent="0.25">
      <c r="AU173" s="99"/>
      <c r="AV173" s="100">
        <v>329</v>
      </c>
      <c r="AW173" s="96" t="s">
        <v>3077</v>
      </c>
      <c r="AX173" s="116" t="s">
        <v>412</v>
      </c>
      <c r="AY173" s="101" t="s">
        <v>152</v>
      </c>
      <c r="AZ173" s="101" t="s">
        <v>171</v>
      </c>
      <c r="BA173" s="102">
        <v>223500</v>
      </c>
      <c r="BB173" s="103">
        <v>44000</v>
      </c>
      <c r="BC173" s="103">
        <v>94000</v>
      </c>
      <c r="BD173" s="102">
        <v>672000</v>
      </c>
      <c r="BE173" s="104">
        <v>4.9000000000000002E-2</v>
      </c>
      <c r="BF173" s="105">
        <v>0.42</v>
      </c>
      <c r="BG173" s="102">
        <v>34500</v>
      </c>
      <c r="BH173" s="102">
        <v>811800</v>
      </c>
      <c r="BI173" s="106">
        <v>8.4000000000000005E-2</v>
      </c>
      <c r="BJ173" s="96">
        <v>966</v>
      </c>
      <c r="BK173" s="99">
        <f t="shared" si="22"/>
        <v>0.97799999999999998</v>
      </c>
      <c r="BL173" s="99">
        <f t="shared" si="23"/>
        <v>0.57999999999999996</v>
      </c>
      <c r="BN173" s="107" t="s">
        <v>1360</v>
      </c>
      <c r="BO173" s="108" t="str">
        <f t="shared" si="25"/>
        <v>NC</v>
      </c>
      <c r="BP173" s="108">
        <v>98.189201220026348</v>
      </c>
      <c r="BQ173" s="108">
        <v>104.20518467102528</v>
      </c>
      <c r="BR173" s="108">
        <v>88.822225868233872</v>
      </c>
      <c r="BS173" s="108">
        <v>105.59164871266869</v>
      </c>
      <c r="BT173" s="108">
        <v>96.6830337952441</v>
      </c>
      <c r="BU173" s="108">
        <v>100.97100513806552</v>
      </c>
      <c r="BV173" s="108">
        <v>101.85967526636925</v>
      </c>
      <c r="CN173" s="97" t="s">
        <v>1570</v>
      </c>
      <c r="CO173" s="96" t="s">
        <v>938</v>
      </c>
      <c r="CP173" s="169" t="s">
        <v>1466</v>
      </c>
      <c r="CQ173" s="169" t="s">
        <v>171</v>
      </c>
      <c r="CR173" s="98">
        <v>41800</v>
      </c>
      <c r="CS173" s="98">
        <v>80500</v>
      </c>
      <c r="CT173" s="170">
        <v>0.53</v>
      </c>
    </row>
    <row r="174" spans="47:98" ht="21" hidden="1" customHeight="1" x14ac:dyDescent="0.25">
      <c r="AU174" s="99"/>
      <c r="AV174" s="100">
        <v>445</v>
      </c>
      <c r="AW174" s="96" t="s">
        <v>3092</v>
      </c>
      <c r="AX174" s="96" t="s">
        <v>485</v>
      </c>
      <c r="AY174" s="101" t="s">
        <v>159</v>
      </c>
      <c r="AZ174" s="101" t="s">
        <v>195</v>
      </c>
      <c r="BA174" s="102">
        <v>102000</v>
      </c>
      <c r="BB174" s="103">
        <v>45500</v>
      </c>
      <c r="BC174" s="103">
        <v>68500</v>
      </c>
      <c r="BD174" s="102">
        <v>598000</v>
      </c>
      <c r="BE174" s="104">
        <v>6.8000000000000005E-2</v>
      </c>
      <c r="BF174" s="105">
        <v>0.57999999999999996</v>
      </c>
      <c r="BG174" s="102">
        <v>5000</v>
      </c>
      <c r="BH174" s="102">
        <v>621800</v>
      </c>
      <c r="BI174" s="106">
        <v>7.6999999999999999E-2</v>
      </c>
      <c r="BJ174" s="96">
        <v>974</v>
      </c>
      <c r="BK174" s="99">
        <f t="shared" si="22"/>
        <v>0.32900000000000001</v>
      </c>
      <c r="BL174" s="99">
        <f t="shared" si="23"/>
        <v>0.69099999999999995</v>
      </c>
      <c r="BN174" s="107" t="s">
        <v>1407</v>
      </c>
      <c r="BO174" s="108" t="str">
        <f t="shared" si="25"/>
        <v>NC</v>
      </c>
      <c r="BP174" s="108">
        <v>89.209263136346394</v>
      </c>
      <c r="BQ174" s="108">
        <v>105.46777386624986</v>
      </c>
      <c r="BR174" s="108">
        <v>77.21549165815243</v>
      </c>
      <c r="BS174" s="108">
        <v>80.735711492775437</v>
      </c>
      <c r="BT174" s="108">
        <v>88.776268230768594</v>
      </c>
      <c r="BU174" s="108">
        <v>109.08186176831332</v>
      </c>
      <c r="BV174" s="108">
        <v>93.481834827823135</v>
      </c>
      <c r="CN174" s="97" t="s">
        <v>1470</v>
      </c>
      <c r="CO174" s="96" t="s">
        <v>161</v>
      </c>
      <c r="CP174" s="169" t="s">
        <v>1466</v>
      </c>
      <c r="CQ174" s="169" t="s">
        <v>162</v>
      </c>
      <c r="CR174" s="98">
        <v>66700</v>
      </c>
      <c r="CS174" s="98">
        <v>106000</v>
      </c>
      <c r="CT174" s="170">
        <v>0.63</v>
      </c>
    </row>
    <row r="175" spans="47:98" ht="21" hidden="1" customHeight="1" x14ac:dyDescent="0.25">
      <c r="AU175" s="99"/>
      <c r="AV175" s="100">
        <v>550</v>
      </c>
      <c r="AW175" s="96" t="s">
        <v>3093</v>
      </c>
      <c r="AX175" s="96" t="s">
        <v>485</v>
      </c>
      <c r="AY175" s="101" t="s">
        <v>163</v>
      </c>
      <c r="AZ175" s="101" t="s">
        <v>195</v>
      </c>
      <c r="BA175" s="102">
        <v>148500</v>
      </c>
      <c r="BB175" s="103">
        <v>45500</v>
      </c>
      <c r="BC175" s="103">
        <v>68500</v>
      </c>
      <c r="BD175" s="102">
        <v>551500</v>
      </c>
      <c r="BE175" s="104">
        <v>5.3999999999999999E-2</v>
      </c>
      <c r="BF175" s="105">
        <v>0.57999999999999996</v>
      </c>
      <c r="BG175" s="102">
        <v>5000</v>
      </c>
      <c r="BH175" s="102">
        <v>551500</v>
      </c>
      <c r="BI175" s="106">
        <v>5.3999999999999999E-2</v>
      </c>
      <c r="BJ175" s="96">
        <v>974</v>
      </c>
      <c r="BK175" s="99">
        <f t="shared" si="22"/>
        <v>0.65400000000000003</v>
      </c>
      <c r="BL175" s="99">
        <f t="shared" si="23"/>
        <v>0.69099999999999995</v>
      </c>
      <c r="BN175" s="107" t="s">
        <v>1429</v>
      </c>
      <c r="BO175" s="108" t="str">
        <f t="shared" si="25"/>
        <v>NC</v>
      </c>
      <c r="BP175" s="108">
        <v>98.758745007128738</v>
      </c>
      <c r="BQ175" s="108">
        <v>107.97208438172665</v>
      </c>
      <c r="BR175" s="108">
        <v>89.671227826725982</v>
      </c>
      <c r="BS175" s="108">
        <v>108.49327587181357</v>
      </c>
      <c r="BT175" s="108">
        <v>97.575946249098848</v>
      </c>
      <c r="BU175" s="108">
        <v>100.06764489199271</v>
      </c>
      <c r="BV175" s="108">
        <v>100.2688907213725</v>
      </c>
      <c r="CN175" s="97" t="s">
        <v>1606</v>
      </c>
      <c r="CO175" s="96" t="s">
        <v>490</v>
      </c>
      <c r="CP175" s="169" t="s">
        <v>1466</v>
      </c>
      <c r="CQ175" s="169" t="s">
        <v>1461</v>
      </c>
      <c r="CR175" s="98">
        <v>45700</v>
      </c>
      <c r="CS175" s="98">
        <v>76400</v>
      </c>
      <c r="CT175" s="170">
        <v>0.53</v>
      </c>
    </row>
    <row r="176" spans="47:98" ht="21" hidden="1" customHeight="1" x14ac:dyDescent="0.25">
      <c r="AU176" s="99"/>
      <c r="AV176" s="100">
        <v>91</v>
      </c>
      <c r="AW176" s="96" t="s">
        <v>3137</v>
      </c>
      <c r="AX176" s="96" t="s">
        <v>242</v>
      </c>
      <c r="AY176" s="101" t="s">
        <v>152</v>
      </c>
      <c r="AZ176" s="101" t="s">
        <v>173</v>
      </c>
      <c r="BA176" s="102">
        <v>223000</v>
      </c>
      <c r="BB176" s="103">
        <v>50000</v>
      </c>
      <c r="BC176" s="103">
        <v>117000</v>
      </c>
      <c r="BD176" s="102">
        <v>954300</v>
      </c>
      <c r="BE176" s="104">
        <v>5.8000000000000003E-2</v>
      </c>
      <c r="BF176" s="105">
        <v>0.61</v>
      </c>
      <c r="BG176" s="102">
        <v>36500</v>
      </c>
      <c r="BH176" s="102">
        <v>1103000</v>
      </c>
      <c r="BI176" s="106">
        <v>9.8000000000000004E-2</v>
      </c>
      <c r="BJ176" s="96">
        <v>1015</v>
      </c>
      <c r="BK176" s="99">
        <f t="shared" si="22"/>
        <v>0.97499999999999998</v>
      </c>
      <c r="BL176" s="99">
        <f t="shared" si="23"/>
        <v>0.88</v>
      </c>
      <c r="BN176" s="107" t="s">
        <v>1431</v>
      </c>
      <c r="BO176" s="108" t="str">
        <f t="shared" si="25"/>
        <v>NC</v>
      </c>
      <c r="BP176" s="108">
        <v>92.436869949800425</v>
      </c>
      <c r="BQ176" s="108">
        <v>98.524661690478908</v>
      </c>
      <c r="BR176" s="108">
        <v>82.921250652119312</v>
      </c>
      <c r="BS176" s="108">
        <v>88.472138666598283</v>
      </c>
      <c r="BT176" s="108">
        <v>83.254199203737755</v>
      </c>
      <c r="BU176" s="108">
        <v>99.274323162199479</v>
      </c>
      <c r="BV176" s="108">
        <v>101.48646007232387</v>
      </c>
      <c r="CN176" s="97" t="s">
        <v>1758</v>
      </c>
      <c r="CO176" s="96" t="s">
        <v>649</v>
      </c>
      <c r="CP176" s="169" t="s">
        <v>1466</v>
      </c>
      <c r="CQ176" s="169" t="s">
        <v>195</v>
      </c>
      <c r="CR176" s="98">
        <v>43200</v>
      </c>
      <c r="CS176" s="98">
        <v>63000</v>
      </c>
      <c r="CT176" s="170">
        <v>0.57999999999999996</v>
      </c>
    </row>
    <row r="177" spans="47:98" ht="21" hidden="1" customHeight="1" x14ac:dyDescent="0.25">
      <c r="AU177" s="99"/>
      <c r="AV177" s="100">
        <v>216</v>
      </c>
      <c r="AW177" s="96" t="s">
        <v>1996</v>
      </c>
      <c r="AX177" s="96" t="s">
        <v>331</v>
      </c>
      <c r="AY177" s="101" t="s">
        <v>152</v>
      </c>
      <c r="AZ177" s="101" t="s">
        <v>166</v>
      </c>
      <c r="BA177" s="102">
        <v>205500</v>
      </c>
      <c r="BB177" s="103">
        <v>43500</v>
      </c>
      <c r="BC177" s="103">
        <v>81500</v>
      </c>
      <c r="BD177" s="102">
        <v>769900</v>
      </c>
      <c r="BE177" s="104">
        <v>5.5E-2</v>
      </c>
      <c r="BF177" s="105">
        <v>0.73</v>
      </c>
      <c r="BG177" s="102">
        <v>20750</v>
      </c>
      <c r="BH177" s="102">
        <v>852800</v>
      </c>
      <c r="BI177" s="106">
        <v>7.2999999999999995E-2</v>
      </c>
      <c r="BJ177" s="96">
        <v>15</v>
      </c>
      <c r="BK177" s="99">
        <f t="shared" si="22"/>
        <v>0.91100000000000003</v>
      </c>
      <c r="BL177" s="99">
        <f t="shared" si="23"/>
        <v>0.55100000000000005</v>
      </c>
      <c r="BN177" s="107" t="s">
        <v>1141</v>
      </c>
      <c r="BO177" s="108" t="str">
        <f t="shared" si="25"/>
        <v>ND</v>
      </c>
      <c r="BP177" s="108">
        <v>95.326794840772891</v>
      </c>
      <c r="BQ177" s="108">
        <v>105.94699668927019</v>
      </c>
      <c r="BR177" s="108">
        <v>91.54906950069693</v>
      </c>
      <c r="BS177" s="108">
        <v>70.060087691725229</v>
      </c>
      <c r="BT177" s="108">
        <v>102.6082645154458</v>
      </c>
      <c r="BU177" s="108">
        <v>100.5077917717212</v>
      </c>
      <c r="BV177" s="108">
        <v>99.36587587833273</v>
      </c>
      <c r="CN177" s="97" t="s">
        <v>1738</v>
      </c>
      <c r="CO177" s="96" t="s">
        <v>1739</v>
      </c>
      <c r="CP177" s="169" t="s">
        <v>1466</v>
      </c>
      <c r="CQ177" s="169" t="s">
        <v>166</v>
      </c>
      <c r="CR177" s="98">
        <v>42500</v>
      </c>
      <c r="CS177" s="98">
        <v>65000</v>
      </c>
      <c r="CT177" s="170">
        <v>0.61</v>
      </c>
    </row>
    <row r="178" spans="47:98" ht="21" hidden="1" customHeight="1" x14ac:dyDescent="0.25">
      <c r="AU178" s="99"/>
      <c r="AV178" s="100">
        <v>143</v>
      </c>
      <c r="AW178" s="96" t="s">
        <v>2111</v>
      </c>
      <c r="AX178" s="96" t="s">
        <v>280</v>
      </c>
      <c r="AY178" s="101" t="s">
        <v>152</v>
      </c>
      <c r="AZ178" s="101" t="s">
        <v>166</v>
      </c>
      <c r="BA178" s="102">
        <v>201000</v>
      </c>
      <c r="BB178" s="103">
        <v>43000</v>
      </c>
      <c r="BC178" s="103">
        <v>93500</v>
      </c>
      <c r="BD178" s="102">
        <v>860500</v>
      </c>
      <c r="BE178" s="104">
        <v>5.8000000000000003E-2</v>
      </c>
      <c r="BF178" s="105">
        <v>0.92</v>
      </c>
      <c r="BG178" s="102">
        <v>15500</v>
      </c>
      <c r="BH178" s="102">
        <v>923400</v>
      </c>
      <c r="BI178" s="106">
        <v>7.1999999999999995E-2</v>
      </c>
      <c r="BJ178" s="96">
        <v>127</v>
      </c>
      <c r="BK178" s="99">
        <f t="shared" si="22"/>
        <v>0.90100000000000002</v>
      </c>
      <c r="BL178" s="99">
        <f t="shared" si="23"/>
        <v>0.51</v>
      </c>
      <c r="BN178" s="107" t="s">
        <v>1313</v>
      </c>
      <c r="BO178" s="108" t="str">
        <f t="shared" si="25"/>
        <v>ND</v>
      </c>
      <c r="BP178" s="108">
        <v>99.924726375807822</v>
      </c>
      <c r="BQ178" s="108">
        <v>99.286968980423879</v>
      </c>
      <c r="BR178" s="108">
        <v>95.851597637730308</v>
      </c>
      <c r="BS178" s="108">
        <v>73.515769531617011</v>
      </c>
      <c r="BT178" s="108">
        <v>98.171700806744695</v>
      </c>
      <c r="BU178" s="108">
        <v>90.981704410638926</v>
      </c>
      <c r="BV178" s="108">
        <v>113.59800886047546</v>
      </c>
      <c r="CN178" s="97" t="s">
        <v>1828</v>
      </c>
      <c r="CO178" s="96" t="s">
        <v>1829</v>
      </c>
      <c r="CP178" s="169" t="s">
        <v>1466</v>
      </c>
      <c r="CQ178" s="169" t="s">
        <v>177</v>
      </c>
      <c r="CR178" s="98">
        <v>40700</v>
      </c>
      <c r="CS178" s="98">
        <v>55600</v>
      </c>
      <c r="CT178" s="170">
        <v>0.56999999999999995</v>
      </c>
    </row>
    <row r="179" spans="47:98" ht="21" hidden="1" customHeight="1" x14ac:dyDescent="0.25">
      <c r="AU179" s="99"/>
      <c r="AV179" s="100">
        <v>147</v>
      </c>
      <c r="AW179" s="96" t="s">
        <v>2271</v>
      </c>
      <c r="AX179" s="96" t="s">
        <v>282</v>
      </c>
      <c r="AY179" s="101" t="s">
        <v>152</v>
      </c>
      <c r="AZ179" s="101" t="s">
        <v>166</v>
      </c>
      <c r="BA179" s="102">
        <v>223500</v>
      </c>
      <c r="BB179" s="103">
        <v>47500</v>
      </c>
      <c r="BC179" s="103">
        <v>96000</v>
      </c>
      <c r="BD179" s="102">
        <v>852200</v>
      </c>
      <c r="BE179" s="104">
        <v>5.5E-2</v>
      </c>
      <c r="BF179" s="105">
        <v>0.71</v>
      </c>
      <c r="BG179" s="102">
        <v>28000</v>
      </c>
      <c r="BH179" s="102">
        <v>965600</v>
      </c>
      <c r="BI179" s="106">
        <v>0.08</v>
      </c>
      <c r="BJ179" s="96">
        <v>290</v>
      </c>
      <c r="BK179" s="99">
        <f t="shared" si="22"/>
        <v>0.97799999999999998</v>
      </c>
      <c r="BL179" s="99">
        <f t="shared" si="23"/>
        <v>0.78400000000000003</v>
      </c>
      <c r="BN179" s="107" t="s">
        <v>1241</v>
      </c>
      <c r="BO179" s="108" t="str">
        <f t="shared" si="25"/>
        <v>NE</v>
      </c>
      <c r="BP179" s="108">
        <v>93.401845689481775</v>
      </c>
      <c r="BQ179" s="108">
        <v>103.73646439497715</v>
      </c>
      <c r="BR179" s="108">
        <v>89.128361313892967</v>
      </c>
      <c r="BS179" s="108">
        <v>93.959717108847101</v>
      </c>
      <c r="BT179" s="108">
        <v>87.613470443980816</v>
      </c>
      <c r="BU179" s="108">
        <v>85.765718239488109</v>
      </c>
      <c r="BV179" s="108">
        <v>95.552370178504432</v>
      </c>
      <c r="CN179" s="97" t="s">
        <v>1763</v>
      </c>
      <c r="CO179" s="96" t="s">
        <v>1052</v>
      </c>
      <c r="CP179" s="169" t="s">
        <v>1462</v>
      </c>
      <c r="CQ179" s="169" t="s">
        <v>177</v>
      </c>
      <c r="CR179" s="98">
        <v>36900</v>
      </c>
      <c r="CS179" s="98">
        <v>62700</v>
      </c>
      <c r="CT179" s="170">
        <v>0.4</v>
      </c>
    </row>
    <row r="180" spans="47:98" ht="21" hidden="1" customHeight="1" x14ac:dyDescent="0.25">
      <c r="AU180" s="99"/>
      <c r="AV180" s="100">
        <v>132</v>
      </c>
      <c r="AW180" s="96" t="s">
        <v>2272</v>
      </c>
      <c r="AX180" s="96" t="s">
        <v>272</v>
      </c>
      <c r="AY180" s="101" t="s">
        <v>152</v>
      </c>
      <c r="AZ180" s="101" t="s">
        <v>166</v>
      </c>
      <c r="BA180" s="102">
        <v>226500</v>
      </c>
      <c r="BB180" s="103">
        <v>53000</v>
      </c>
      <c r="BC180" s="103">
        <v>103000</v>
      </c>
      <c r="BD180" s="102">
        <v>881100</v>
      </c>
      <c r="BE180" s="104">
        <v>5.6000000000000001E-2</v>
      </c>
      <c r="BF180" s="105">
        <v>0.51</v>
      </c>
      <c r="BG180" s="102">
        <v>30000</v>
      </c>
      <c r="BH180" s="102">
        <v>1003000</v>
      </c>
      <c r="BI180" s="106">
        <v>8.3000000000000004E-2</v>
      </c>
      <c r="BJ180" s="96">
        <v>291</v>
      </c>
      <c r="BK180" s="99">
        <f t="shared" si="22"/>
        <v>0.98499999999999999</v>
      </c>
      <c r="BL180" s="99">
        <f t="shared" si="23"/>
        <v>0.93799999999999994</v>
      </c>
      <c r="BN180" s="107" t="s">
        <v>1337</v>
      </c>
      <c r="BO180" s="108" t="str">
        <f t="shared" si="25"/>
        <v>NE</v>
      </c>
      <c r="BP180" s="108">
        <v>88.300319730100682</v>
      </c>
      <c r="BQ180" s="108">
        <v>91.997438737639698</v>
      </c>
      <c r="BR180" s="108">
        <v>79.259966585693192</v>
      </c>
      <c r="BS180" s="108">
        <v>89.876790427096779</v>
      </c>
      <c r="BT180" s="108">
        <v>100.00274778322003</v>
      </c>
      <c r="BU180" s="108">
        <v>96.814633601264916</v>
      </c>
      <c r="BV180" s="108">
        <v>89.746694352401548</v>
      </c>
      <c r="CN180" s="97" t="s">
        <v>1785</v>
      </c>
      <c r="CO180" s="96" t="s">
        <v>829</v>
      </c>
      <c r="CP180" s="169" t="s">
        <v>1462</v>
      </c>
      <c r="CQ180" s="169" t="s">
        <v>177</v>
      </c>
      <c r="CR180" s="98">
        <v>37000</v>
      </c>
      <c r="CS180" s="98">
        <v>60500</v>
      </c>
      <c r="CT180" s="170">
        <v>0.52</v>
      </c>
    </row>
    <row r="181" spans="47:98" ht="21" hidden="1" customHeight="1" x14ac:dyDescent="0.25">
      <c r="AU181" s="99"/>
      <c r="AV181" s="100">
        <v>453</v>
      </c>
      <c r="AW181" s="96" t="s">
        <v>2304</v>
      </c>
      <c r="AX181" s="96" t="s">
        <v>492</v>
      </c>
      <c r="AY181" s="101" t="s">
        <v>152</v>
      </c>
      <c r="AZ181" s="101" t="s">
        <v>166</v>
      </c>
      <c r="BA181" s="102">
        <v>131000</v>
      </c>
      <c r="BB181" s="103">
        <v>46500</v>
      </c>
      <c r="BC181" s="103">
        <v>84000</v>
      </c>
      <c r="BD181" s="102">
        <v>595600</v>
      </c>
      <c r="BE181" s="104">
        <v>0.06</v>
      </c>
      <c r="BF181" s="105">
        <v>0.68</v>
      </c>
      <c r="BG181" s="102">
        <v>13500</v>
      </c>
      <c r="BH181" s="102">
        <v>653700</v>
      </c>
      <c r="BI181" s="106">
        <v>8.1000000000000003E-2</v>
      </c>
      <c r="BJ181" s="96">
        <v>335</v>
      </c>
      <c r="BK181" s="99">
        <f t="shared" si="22"/>
        <v>0.53900000000000003</v>
      </c>
      <c r="BL181" s="99">
        <f t="shared" si="23"/>
        <v>0.746</v>
      </c>
      <c r="BN181" s="107" t="s">
        <v>1297</v>
      </c>
      <c r="BO181" s="108" t="str">
        <f t="shared" si="25"/>
        <v>NH</v>
      </c>
      <c r="BP181" s="108">
        <v>116.75269213263601</v>
      </c>
      <c r="BQ181" s="108">
        <v>102.31158092341866</v>
      </c>
      <c r="BR181" s="108">
        <v>117.04293189768519</v>
      </c>
      <c r="BS181" s="108">
        <v>124.50318331518773</v>
      </c>
      <c r="BT181" s="108">
        <v>100.08017055888519</v>
      </c>
      <c r="BU181" s="108">
        <v>116.05550058465393</v>
      </c>
      <c r="BV181" s="108">
        <v>124.96308281071397</v>
      </c>
      <c r="CN181" s="97" t="s">
        <v>1706</v>
      </c>
      <c r="CO181" s="96" t="s">
        <v>1707</v>
      </c>
      <c r="CP181" s="169" t="s">
        <v>1467</v>
      </c>
      <c r="CQ181" s="169" t="s">
        <v>177</v>
      </c>
      <c r="CR181" s="98">
        <v>46800</v>
      </c>
      <c r="CS181" s="98">
        <v>67000</v>
      </c>
      <c r="CT181" s="170">
        <v>0.78</v>
      </c>
    </row>
    <row r="182" spans="47:98" ht="21" hidden="1" customHeight="1" x14ac:dyDescent="0.25">
      <c r="AU182" s="99"/>
      <c r="AV182" s="100">
        <v>1271</v>
      </c>
      <c r="AW182" s="96" t="s">
        <v>2177</v>
      </c>
      <c r="AX182" s="96" t="s">
        <v>1013</v>
      </c>
      <c r="AY182" s="101" t="s">
        <v>159</v>
      </c>
      <c r="AZ182" s="101" t="s">
        <v>195</v>
      </c>
      <c r="BA182" s="102">
        <v>97500</v>
      </c>
      <c r="BB182" s="103">
        <v>40500</v>
      </c>
      <c r="BC182" s="103">
        <v>66000</v>
      </c>
      <c r="BD182" s="102">
        <v>211300</v>
      </c>
      <c r="BE182" s="104">
        <v>0.04</v>
      </c>
      <c r="BF182" s="105">
        <v>0.89</v>
      </c>
      <c r="BG182" s="102">
        <v>7250</v>
      </c>
      <c r="BH182" s="102">
        <v>244700</v>
      </c>
      <c r="BI182" s="106">
        <v>5.5E-2</v>
      </c>
      <c r="BJ182" s="96">
        <v>202</v>
      </c>
      <c r="BK182" s="99">
        <f t="shared" si="22"/>
        <v>0.28999999999999998</v>
      </c>
      <c r="BL182" s="99">
        <f t="shared" si="23"/>
        <v>0.28000000000000003</v>
      </c>
      <c r="BN182" s="107" t="s">
        <v>1137</v>
      </c>
      <c r="BO182" s="108" t="str">
        <f t="shared" si="25"/>
        <v>NJ</v>
      </c>
      <c r="BP182" s="108">
        <v>131.31491878910464</v>
      </c>
      <c r="BQ182" s="108">
        <v>112.0690885978467</v>
      </c>
      <c r="BR182" s="108">
        <v>174.04497565369576</v>
      </c>
      <c r="BS182" s="108">
        <v>128.92035637381042</v>
      </c>
      <c r="BT182" s="108">
        <v>102.39470230718497</v>
      </c>
      <c r="BU182" s="108">
        <v>106.32420605104149</v>
      </c>
      <c r="BV182" s="108">
        <v>113.82140361837378</v>
      </c>
      <c r="CN182" s="97" t="s">
        <v>1475</v>
      </c>
      <c r="CO182" s="96" t="s">
        <v>193</v>
      </c>
      <c r="CP182" s="169" t="s">
        <v>1451</v>
      </c>
      <c r="CQ182" s="169" t="s">
        <v>1452</v>
      </c>
      <c r="CR182" s="98">
        <v>57600</v>
      </c>
      <c r="CS182" s="98">
        <v>99600</v>
      </c>
      <c r="CT182" s="170">
        <v>0.48</v>
      </c>
    </row>
    <row r="183" spans="47:98" ht="21" hidden="1" customHeight="1" x14ac:dyDescent="0.25">
      <c r="AU183" s="99"/>
      <c r="AV183" s="100">
        <v>1320</v>
      </c>
      <c r="AW183" s="96" t="s">
        <v>2178</v>
      </c>
      <c r="AX183" s="96" t="s">
        <v>1013</v>
      </c>
      <c r="AY183" s="101" t="s">
        <v>163</v>
      </c>
      <c r="AZ183" s="101" t="s">
        <v>195</v>
      </c>
      <c r="BA183" s="102">
        <v>132000</v>
      </c>
      <c r="BB183" s="103">
        <v>40500</v>
      </c>
      <c r="BC183" s="103">
        <v>66000</v>
      </c>
      <c r="BD183" s="102">
        <v>176900</v>
      </c>
      <c r="BE183" s="104">
        <v>0.03</v>
      </c>
      <c r="BF183" s="105">
        <v>0.89</v>
      </c>
      <c r="BG183" s="102">
        <v>7250</v>
      </c>
      <c r="BH183" s="102">
        <v>176900</v>
      </c>
      <c r="BI183" s="106">
        <v>0.03</v>
      </c>
      <c r="BJ183" s="96">
        <v>202</v>
      </c>
      <c r="BK183" s="99">
        <f t="shared" si="22"/>
        <v>0.54800000000000004</v>
      </c>
      <c r="BL183" s="99">
        <f t="shared" si="23"/>
        <v>0.28000000000000003</v>
      </c>
      <c r="BN183" s="107" t="s">
        <v>1309</v>
      </c>
      <c r="BO183" s="108" t="str">
        <f t="shared" si="25"/>
        <v>NJ</v>
      </c>
      <c r="BP183" s="108">
        <v>124.77249834026856</v>
      </c>
      <c r="BQ183" s="108">
        <v>108.9103904436472</v>
      </c>
      <c r="BR183" s="108">
        <v>154.12746712435444</v>
      </c>
      <c r="BS183" s="108">
        <v>128.61351595579384</v>
      </c>
      <c r="BT183" s="108">
        <v>103.94809135006129</v>
      </c>
      <c r="BU183" s="108">
        <v>108.9273847637793</v>
      </c>
      <c r="BV183" s="108">
        <v>112.23861139116434</v>
      </c>
      <c r="CN183" s="97" t="s">
        <v>1663</v>
      </c>
      <c r="CO183" s="96" t="s">
        <v>978</v>
      </c>
      <c r="CP183" s="169" t="s">
        <v>1462</v>
      </c>
      <c r="CQ183" s="169" t="s">
        <v>1507</v>
      </c>
      <c r="CR183" s="98">
        <v>35700</v>
      </c>
      <c r="CS183" s="98">
        <v>70300</v>
      </c>
      <c r="CT183" s="170">
        <v>0.33</v>
      </c>
    </row>
    <row r="184" spans="47:98" ht="21" hidden="1" customHeight="1" x14ac:dyDescent="0.25">
      <c r="AU184" s="99"/>
      <c r="AV184" s="100">
        <v>162</v>
      </c>
      <c r="AW184" s="96" t="s">
        <v>2836</v>
      </c>
      <c r="AX184" s="96" t="s">
        <v>293</v>
      </c>
      <c r="AY184" s="101" t="s">
        <v>159</v>
      </c>
      <c r="AZ184" s="101" t="s">
        <v>192</v>
      </c>
      <c r="BA184" s="102">
        <v>91000</v>
      </c>
      <c r="BB184" s="103">
        <v>50500</v>
      </c>
      <c r="BC184" s="103">
        <v>85000</v>
      </c>
      <c r="BD184" s="102">
        <v>837600</v>
      </c>
      <c r="BE184" s="104">
        <v>8.2000000000000003E-2</v>
      </c>
      <c r="BF184" s="105">
        <v>0.54</v>
      </c>
      <c r="BG184" s="102">
        <v>7750</v>
      </c>
      <c r="BH184" s="102">
        <v>869800</v>
      </c>
      <c r="BI184" s="106">
        <v>9.8000000000000004E-2</v>
      </c>
      <c r="BJ184" s="96">
        <v>783</v>
      </c>
      <c r="BK184" s="99">
        <f t="shared" si="22"/>
        <v>0.222</v>
      </c>
      <c r="BL184" s="99">
        <f t="shared" si="23"/>
        <v>0.9</v>
      </c>
      <c r="BN184" s="107" t="s">
        <v>1331</v>
      </c>
      <c r="BO184" s="108" t="str">
        <f t="shared" si="25"/>
        <v>NJ</v>
      </c>
      <c r="BP184" s="108">
        <v>129.68058497229055</v>
      </c>
      <c r="BQ184" s="108">
        <v>111.61971342707591</v>
      </c>
      <c r="BR184" s="108">
        <v>168.46161088666949</v>
      </c>
      <c r="BS184" s="108">
        <v>129.24699779198295</v>
      </c>
      <c r="BT184" s="108">
        <v>103.85056753574678</v>
      </c>
      <c r="BU184" s="108">
        <v>103.13552917661863</v>
      </c>
      <c r="BV184" s="108">
        <v>113.87479791930635</v>
      </c>
      <c r="CN184" s="97" t="s">
        <v>1715</v>
      </c>
      <c r="CO184" s="96" t="s">
        <v>785</v>
      </c>
      <c r="CP184" s="169" t="s">
        <v>1448</v>
      </c>
      <c r="CQ184" s="169" t="s">
        <v>195</v>
      </c>
      <c r="CR184" s="98">
        <v>33800</v>
      </c>
      <c r="CS184" s="98">
        <v>66400</v>
      </c>
      <c r="CT184" s="170">
        <v>0.65</v>
      </c>
    </row>
    <row r="185" spans="47:98" ht="21" hidden="1" customHeight="1" x14ac:dyDescent="0.25">
      <c r="AU185" s="99"/>
      <c r="AV185" s="100">
        <v>206</v>
      </c>
      <c r="AW185" s="96" t="s">
        <v>2837</v>
      </c>
      <c r="AX185" s="96" t="s">
        <v>293</v>
      </c>
      <c r="AY185" s="101" t="s">
        <v>163</v>
      </c>
      <c r="AZ185" s="101" t="s">
        <v>192</v>
      </c>
      <c r="BA185" s="102">
        <v>151000</v>
      </c>
      <c r="BB185" s="103">
        <v>50500</v>
      </c>
      <c r="BC185" s="103">
        <v>85000</v>
      </c>
      <c r="BD185" s="102">
        <v>777500</v>
      </c>
      <c r="BE185" s="104">
        <v>6.4000000000000001E-2</v>
      </c>
      <c r="BF185" s="105">
        <v>0.54</v>
      </c>
      <c r="BG185" s="102">
        <v>7750</v>
      </c>
      <c r="BH185" s="102">
        <v>777500</v>
      </c>
      <c r="BI185" s="106">
        <v>6.4000000000000001E-2</v>
      </c>
      <c r="BJ185" s="96">
        <v>783</v>
      </c>
      <c r="BK185" s="99">
        <f t="shared" si="22"/>
        <v>0.67900000000000005</v>
      </c>
      <c r="BL185" s="99">
        <f t="shared" si="23"/>
        <v>0.9</v>
      </c>
      <c r="BN185" s="107" t="s">
        <v>1156</v>
      </c>
      <c r="BO185" s="108" t="str">
        <f t="shared" si="25"/>
        <v>NM</v>
      </c>
      <c r="BP185" s="108">
        <v>95.382652490002883</v>
      </c>
      <c r="BQ185" s="108">
        <v>102.59734184768763</v>
      </c>
      <c r="BR185" s="108">
        <v>86.626785587352089</v>
      </c>
      <c r="BS185" s="108">
        <v>99.287031441143043</v>
      </c>
      <c r="BT185" s="108">
        <v>95.346083262351883</v>
      </c>
      <c r="BU185" s="108">
        <v>96.035144003646749</v>
      </c>
      <c r="BV185" s="108">
        <v>98.945155947903146</v>
      </c>
      <c r="CN185" s="97">
        <v>1005</v>
      </c>
      <c r="CO185" s="96" t="s">
        <v>1081</v>
      </c>
      <c r="CP185" s="169" t="s">
        <v>1448</v>
      </c>
      <c r="CQ185" s="169" t="s">
        <v>195</v>
      </c>
      <c r="CR185" s="98">
        <v>32300</v>
      </c>
      <c r="CS185" s="98">
        <v>48800</v>
      </c>
      <c r="CT185" s="170">
        <v>0.55000000000000004</v>
      </c>
    </row>
    <row r="186" spans="47:98" ht="21" hidden="1" customHeight="1" x14ac:dyDescent="0.25">
      <c r="AU186" s="99"/>
      <c r="AV186" s="100">
        <v>368</v>
      </c>
      <c r="AW186" s="96" t="s">
        <v>2030</v>
      </c>
      <c r="AX186" s="96" t="s">
        <v>436</v>
      </c>
      <c r="AY186" s="101" t="s">
        <v>152</v>
      </c>
      <c r="AZ186" s="101" t="s">
        <v>166</v>
      </c>
      <c r="BA186" s="102">
        <v>183500</v>
      </c>
      <c r="BB186" s="103">
        <v>41500</v>
      </c>
      <c r="BC186" s="103">
        <v>68500</v>
      </c>
      <c r="BD186" s="102">
        <v>645200</v>
      </c>
      <c r="BE186" s="104">
        <v>5.2999999999999999E-2</v>
      </c>
      <c r="BF186" s="105">
        <v>0.99</v>
      </c>
      <c r="BG186" s="102">
        <v>22000</v>
      </c>
      <c r="BH186" s="102">
        <v>743600</v>
      </c>
      <c r="BI186" s="106">
        <v>0.08</v>
      </c>
      <c r="BJ186" s="96">
        <v>47</v>
      </c>
      <c r="BK186" s="99">
        <f t="shared" si="22"/>
        <v>0.85</v>
      </c>
      <c r="BL186" s="99">
        <f t="shared" si="23"/>
        <v>0.37</v>
      </c>
      <c r="BN186" s="107" t="s">
        <v>1211</v>
      </c>
      <c r="BO186" s="108" t="str">
        <f t="shared" si="25"/>
        <v>NM</v>
      </c>
      <c r="BP186" s="108">
        <v>97.046381349061832</v>
      </c>
      <c r="BQ186" s="108">
        <v>101.8360204595869</v>
      </c>
      <c r="BR186" s="108">
        <v>97.070402834624218</v>
      </c>
      <c r="BS186" s="108">
        <v>87.127908520697716</v>
      </c>
      <c r="BT186" s="108">
        <v>96.406547397776208</v>
      </c>
      <c r="BU186" s="108">
        <v>98.596766514189738</v>
      </c>
      <c r="BV186" s="108">
        <v>98.153727177318132</v>
      </c>
      <c r="CN186" s="97" t="s">
        <v>1719</v>
      </c>
      <c r="CO186" s="96" t="s">
        <v>898</v>
      </c>
      <c r="CP186" s="169" t="s">
        <v>1462</v>
      </c>
      <c r="CQ186" s="169" t="s">
        <v>171</v>
      </c>
      <c r="CR186" s="98">
        <v>40900</v>
      </c>
      <c r="CS186" s="98">
        <v>66000</v>
      </c>
      <c r="CT186" s="170">
        <v>0.7</v>
      </c>
    </row>
    <row r="187" spans="47:98" ht="21" hidden="1" customHeight="1" x14ac:dyDescent="0.25">
      <c r="AU187" s="99"/>
      <c r="AV187" s="100">
        <v>1384</v>
      </c>
      <c r="AW187" s="96" t="s">
        <v>2038</v>
      </c>
      <c r="AX187" s="96" t="s">
        <v>1066</v>
      </c>
      <c r="AY187" s="101" t="s">
        <v>152</v>
      </c>
      <c r="AZ187" s="101" t="s">
        <v>177</v>
      </c>
      <c r="BA187" s="102">
        <v>122000</v>
      </c>
      <c r="BB187" s="103">
        <v>39000</v>
      </c>
      <c r="BC187" s="103">
        <v>50500</v>
      </c>
      <c r="BD187" s="102">
        <v>117300</v>
      </c>
      <c r="BE187" s="104">
        <v>2.4E-2</v>
      </c>
      <c r="BF187" s="105">
        <v>0.96</v>
      </c>
      <c r="BG187" s="102">
        <v>9750</v>
      </c>
      <c r="BH187" s="102">
        <v>163300</v>
      </c>
      <c r="BI187" s="106">
        <v>0.04</v>
      </c>
      <c r="BJ187" s="96">
        <v>66</v>
      </c>
      <c r="BK187" s="99">
        <f t="shared" si="22"/>
        <v>0.47399999999999998</v>
      </c>
      <c r="BL187" s="99">
        <f t="shared" si="23"/>
        <v>0.16500000000000001</v>
      </c>
      <c r="BN187" s="107" t="s">
        <v>1281</v>
      </c>
      <c r="BO187" s="108" t="str">
        <f t="shared" si="25"/>
        <v>NM</v>
      </c>
      <c r="BP187" s="108">
        <v>100.60524393100889</v>
      </c>
      <c r="BQ187" s="108">
        <v>103.70785650815475</v>
      </c>
      <c r="BR187" s="108">
        <v>104.38029680619482</v>
      </c>
      <c r="BS187" s="108">
        <v>93.698615218868312</v>
      </c>
      <c r="BT187" s="108">
        <v>99.029233020982161</v>
      </c>
      <c r="BU187" s="108">
        <v>96.545088540621265</v>
      </c>
      <c r="BV187" s="108">
        <v>99.140674292041069</v>
      </c>
      <c r="CN187" s="97" t="s">
        <v>1710</v>
      </c>
      <c r="CO187" s="96" t="s">
        <v>858</v>
      </c>
      <c r="CP187" s="169" t="s">
        <v>1467</v>
      </c>
      <c r="CQ187" s="169" t="s">
        <v>177</v>
      </c>
      <c r="CR187" s="98">
        <v>38900</v>
      </c>
      <c r="CS187" s="98">
        <v>66800</v>
      </c>
      <c r="CT187" s="169" t="s">
        <v>1459</v>
      </c>
    </row>
    <row r="188" spans="47:98" ht="21" hidden="1" customHeight="1" x14ac:dyDescent="0.25">
      <c r="AU188" s="99"/>
      <c r="AV188" s="100">
        <v>1140</v>
      </c>
      <c r="AW188" s="96" t="s">
        <v>2215</v>
      </c>
      <c r="AX188" s="96" t="s">
        <v>934</v>
      </c>
      <c r="AY188" s="101" t="s">
        <v>152</v>
      </c>
      <c r="AZ188" s="101" t="s">
        <v>171</v>
      </c>
      <c r="BA188" s="102">
        <v>190000</v>
      </c>
      <c r="BB188" s="103">
        <v>37500</v>
      </c>
      <c r="BC188" s="103">
        <v>72500</v>
      </c>
      <c r="BD188" s="102">
        <v>275900</v>
      </c>
      <c r="BE188" s="104">
        <v>3.2000000000000001E-2</v>
      </c>
      <c r="BF188" s="105">
        <v>0.94</v>
      </c>
      <c r="BG188" s="102">
        <v>18000</v>
      </c>
      <c r="BH188" s="102">
        <v>349400</v>
      </c>
      <c r="BI188" s="106">
        <v>4.9000000000000002E-2</v>
      </c>
      <c r="BJ188" s="96">
        <v>243</v>
      </c>
      <c r="BK188" s="99">
        <f t="shared" si="22"/>
        <v>0.87</v>
      </c>
      <c r="BL188" s="99">
        <f t="shared" si="23"/>
        <v>9.7000000000000003E-2</v>
      </c>
      <c r="BN188" s="107" t="s">
        <v>1290</v>
      </c>
      <c r="BO188" s="108" t="str">
        <f t="shared" si="25"/>
        <v>NM</v>
      </c>
      <c r="BP188" s="108">
        <v>109.66468786285479</v>
      </c>
      <c r="BQ188" s="108">
        <v>97.065290031655522</v>
      </c>
      <c r="BR188" s="108">
        <v>128.10092847524919</v>
      </c>
      <c r="BS188" s="108">
        <v>91.242335765449241</v>
      </c>
      <c r="BT188" s="108">
        <v>110.68832775025474</v>
      </c>
      <c r="BU188" s="108">
        <v>102.60226926968588</v>
      </c>
      <c r="BV188" s="108">
        <v>104.71532519910683</v>
      </c>
      <c r="CN188" s="97" t="s">
        <v>1567</v>
      </c>
      <c r="CO188" s="96" t="s">
        <v>901</v>
      </c>
      <c r="CP188" s="169" t="s">
        <v>1447</v>
      </c>
      <c r="CQ188" s="169" t="s">
        <v>177</v>
      </c>
      <c r="CR188" s="98">
        <v>39700</v>
      </c>
      <c r="CS188" s="98">
        <v>80700</v>
      </c>
      <c r="CT188" s="170">
        <v>0.6</v>
      </c>
    </row>
    <row r="189" spans="47:98" ht="21" hidden="1" customHeight="1" x14ac:dyDescent="0.25">
      <c r="AU189" s="99"/>
      <c r="AV189" s="100">
        <v>79</v>
      </c>
      <c r="AW189" s="96" t="s">
        <v>2223</v>
      </c>
      <c r="AX189" s="96" t="s">
        <v>233</v>
      </c>
      <c r="AY189" s="101" t="s">
        <v>152</v>
      </c>
      <c r="AZ189" s="101" t="s">
        <v>177</v>
      </c>
      <c r="BA189" s="102">
        <v>192000</v>
      </c>
      <c r="BB189" s="103">
        <v>54500</v>
      </c>
      <c r="BC189" s="103">
        <v>78000</v>
      </c>
      <c r="BD189" s="102">
        <v>988900</v>
      </c>
      <c r="BE189" s="104">
        <v>6.4000000000000001E-2</v>
      </c>
      <c r="BF189" s="105">
        <v>0.91</v>
      </c>
      <c r="BG189" s="102">
        <v>9500</v>
      </c>
      <c r="BH189" s="102">
        <v>1031000</v>
      </c>
      <c r="BI189" s="106">
        <v>7.2999999999999995E-2</v>
      </c>
      <c r="BJ189" s="96">
        <v>248</v>
      </c>
      <c r="BK189" s="99">
        <f t="shared" si="22"/>
        <v>0.88</v>
      </c>
      <c r="BL189" s="99">
        <f t="shared" si="23"/>
        <v>0.95399999999999996</v>
      </c>
      <c r="BN189" s="107" t="s">
        <v>1364</v>
      </c>
      <c r="BO189" s="108" t="str">
        <f t="shared" si="25"/>
        <v>NM</v>
      </c>
      <c r="BP189" s="108">
        <v>95.055826873081799</v>
      </c>
      <c r="BQ189" s="108">
        <v>91.964707361202784</v>
      </c>
      <c r="BR189" s="108">
        <v>90.483092962624795</v>
      </c>
      <c r="BS189" s="108">
        <v>88.647075141571463</v>
      </c>
      <c r="BT189" s="108">
        <v>94.72163060556754</v>
      </c>
      <c r="BU189" s="108">
        <v>100.18631611642483</v>
      </c>
      <c r="BV189" s="108">
        <v>101.76308663317151</v>
      </c>
      <c r="CN189" s="97" t="s">
        <v>1793</v>
      </c>
      <c r="CO189" s="96" t="s">
        <v>395</v>
      </c>
      <c r="CP189" s="169" t="s">
        <v>1462</v>
      </c>
      <c r="CQ189" s="169" t="s">
        <v>177</v>
      </c>
      <c r="CR189" s="98">
        <v>42700</v>
      </c>
      <c r="CS189" s="98">
        <v>60000</v>
      </c>
      <c r="CT189" s="170">
        <v>0.65</v>
      </c>
    </row>
    <row r="190" spans="47:98" ht="21" hidden="1" customHeight="1" x14ac:dyDescent="0.25">
      <c r="AU190" s="99"/>
      <c r="AV190" s="100">
        <v>938</v>
      </c>
      <c r="AW190" s="96" t="s">
        <v>2244</v>
      </c>
      <c r="AX190" s="96" t="s">
        <v>809</v>
      </c>
      <c r="AY190" s="101" t="s">
        <v>159</v>
      </c>
      <c r="AZ190" s="101" t="s">
        <v>192</v>
      </c>
      <c r="BA190" s="102">
        <v>79000</v>
      </c>
      <c r="BB190" s="103">
        <v>42500</v>
      </c>
      <c r="BC190" s="103">
        <v>69000</v>
      </c>
      <c r="BD190" s="102">
        <v>367400</v>
      </c>
      <c r="BE190" s="104">
        <v>6.0999999999999999E-2</v>
      </c>
      <c r="BF190" s="105">
        <v>0.98</v>
      </c>
      <c r="BG190" s="102">
        <v>6750</v>
      </c>
      <c r="BH190" s="102">
        <v>401100</v>
      </c>
      <c r="BI190" s="106">
        <v>8.1000000000000003E-2</v>
      </c>
      <c r="BJ190" s="96">
        <v>268</v>
      </c>
      <c r="BK190" s="99">
        <f t="shared" si="22"/>
        <v>9.5000000000000001E-2</v>
      </c>
      <c r="BL190" s="99">
        <f t="shared" si="23"/>
        <v>0.45400000000000001</v>
      </c>
      <c r="BN190" s="107" t="s">
        <v>1370</v>
      </c>
      <c r="BO190" s="108" t="str">
        <f t="shared" si="25"/>
        <v>NM</v>
      </c>
      <c r="BP190" s="108">
        <v>95.948638771679271</v>
      </c>
      <c r="BQ190" s="108">
        <v>105.57519005943294</v>
      </c>
      <c r="BR190" s="108">
        <v>82.898556962194036</v>
      </c>
      <c r="BS190" s="108">
        <v>104.25475125138857</v>
      </c>
      <c r="BT190" s="108">
        <v>97.504034077781327</v>
      </c>
      <c r="BU190" s="108">
        <v>101.22700561132922</v>
      </c>
      <c r="BV190" s="108">
        <v>99.914037078266887</v>
      </c>
      <c r="CN190" s="97" t="s">
        <v>1689</v>
      </c>
      <c r="CO190" s="96" t="s">
        <v>693</v>
      </c>
      <c r="CP190" s="169" t="s">
        <v>1462</v>
      </c>
      <c r="CQ190" s="169" t="s">
        <v>177</v>
      </c>
      <c r="CR190" s="98">
        <v>40400</v>
      </c>
      <c r="CS190" s="98">
        <v>68600</v>
      </c>
      <c r="CT190" s="170">
        <v>0.57999999999999996</v>
      </c>
    </row>
    <row r="191" spans="47:98" ht="21" hidden="1" customHeight="1" x14ac:dyDescent="0.25">
      <c r="AU191" s="99"/>
      <c r="AV191" s="100">
        <v>1066</v>
      </c>
      <c r="AW191" s="96" t="s">
        <v>2245</v>
      </c>
      <c r="AX191" s="96" t="s">
        <v>809</v>
      </c>
      <c r="AY191" s="101" t="s">
        <v>163</v>
      </c>
      <c r="AZ191" s="101" t="s">
        <v>192</v>
      </c>
      <c r="BA191" s="102">
        <v>139000</v>
      </c>
      <c r="BB191" s="103">
        <v>42500</v>
      </c>
      <c r="BC191" s="103">
        <v>69000</v>
      </c>
      <c r="BD191" s="102">
        <v>307200</v>
      </c>
      <c r="BE191" s="104">
        <v>4.1000000000000002E-2</v>
      </c>
      <c r="BF191" s="105">
        <v>0.98</v>
      </c>
      <c r="BG191" s="102">
        <v>6750</v>
      </c>
      <c r="BH191" s="102">
        <v>307200</v>
      </c>
      <c r="BI191" s="106">
        <v>4.1000000000000002E-2</v>
      </c>
      <c r="BJ191" s="96">
        <v>268</v>
      </c>
      <c r="BK191" s="99">
        <f t="shared" si="22"/>
        <v>0.58599999999999997</v>
      </c>
      <c r="BL191" s="99">
        <f t="shared" si="23"/>
        <v>0.45400000000000001</v>
      </c>
      <c r="BN191" s="107" t="s">
        <v>1282</v>
      </c>
      <c r="BO191" s="108" t="str">
        <f t="shared" si="25"/>
        <v>NV</v>
      </c>
      <c r="BP191" s="108">
        <v>101.8589590012694</v>
      </c>
      <c r="BQ191" s="108">
        <v>106.80531824218184</v>
      </c>
      <c r="BR191" s="108">
        <v>94.099618211306591</v>
      </c>
      <c r="BS191" s="108">
        <v>97.663963469992751</v>
      </c>
      <c r="BT191" s="108">
        <v>104.91405689541678</v>
      </c>
      <c r="BU191" s="108">
        <v>109.01811806971524</v>
      </c>
      <c r="BV191" s="108">
        <v>106.20043316797114</v>
      </c>
      <c r="CN191" s="97" t="s">
        <v>1644</v>
      </c>
      <c r="CO191" s="96" t="s">
        <v>467</v>
      </c>
      <c r="CP191" s="169" t="s">
        <v>1451</v>
      </c>
      <c r="CQ191" s="169" t="s">
        <v>171</v>
      </c>
      <c r="CR191" s="98">
        <v>45700</v>
      </c>
      <c r="CS191" s="98">
        <v>72200</v>
      </c>
      <c r="CT191" s="170">
        <v>0.39</v>
      </c>
    </row>
    <row r="192" spans="47:98" ht="21" hidden="1" customHeight="1" x14ac:dyDescent="0.25">
      <c r="AU192" s="99"/>
      <c r="AV192" s="100">
        <v>438</v>
      </c>
      <c r="AW192" s="96" t="s">
        <v>2246</v>
      </c>
      <c r="AX192" s="96" t="s">
        <v>480</v>
      </c>
      <c r="AY192" s="101" t="s">
        <v>159</v>
      </c>
      <c r="AZ192" s="101" t="s">
        <v>192</v>
      </c>
      <c r="BA192" s="102">
        <v>76500</v>
      </c>
      <c r="BB192" s="103">
        <v>42500</v>
      </c>
      <c r="BC192" s="103">
        <v>70500</v>
      </c>
      <c r="BD192" s="102">
        <v>604200</v>
      </c>
      <c r="BE192" s="104">
        <v>7.6999999999999999E-2</v>
      </c>
      <c r="BF192" s="105">
        <v>0.86</v>
      </c>
      <c r="BG192" s="102">
        <v>6500</v>
      </c>
      <c r="BH192" s="102">
        <v>634200</v>
      </c>
      <c r="BI192" s="106">
        <v>9.5000000000000001E-2</v>
      </c>
      <c r="BJ192" s="96">
        <v>269</v>
      </c>
      <c r="BK192" s="99">
        <f t="shared" si="22"/>
        <v>7.0999999999999994E-2</v>
      </c>
      <c r="BL192" s="99">
        <f t="shared" si="23"/>
        <v>0.45400000000000001</v>
      </c>
      <c r="BN192" s="107" t="s">
        <v>1361</v>
      </c>
      <c r="BO192" s="108" t="str">
        <f t="shared" si="25"/>
        <v>NV</v>
      </c>
      <c r="BP192" s="108">
        <v>101.0624899542767</v>
      </c>
      <c r="BQ192" s="108">
        <v>105.43964267760518</v>
      </c>
      <c r="BR192" s="108">
        <v>101.54395751519796</v>
      </c>
      <c r="BS192" s="108">
        <v>91.204663864611831</v>
      </c>
      <c r="BT192" s="108">
        <v>107.30131988890732</v>
      </c>
      <c r="BU192" s="108">
        <v>101.80832854140935</v>
      </c>
      <c r="BV192" s="108">
        <v>99.966892370515851</v>
      </c>
      <c r="CN192" s="97" t="s">
        <v>1457</v>
      </c>
      <c r="CO192" s="96" t="s">
        <v>219</v>
      </c>
      <c r="CP192" s="169" t="s">
        <v>1451</v>
      </c>
      <c r="CQ192" s="169" t="s">
        <v>169</v>
      </c>
      <c r="CR192" s="98">
        <v>61400</v>
      </c>
      <c r="CS192" s="98">
        <v>116000</v>
      </c>
      <c r="CT192" s="170">
        <v>0.5</v>
      </c>
    </row>
    <row r="193" spans="47:98" ht="21" hidden="1" customHeight="1" x14ac:dyDescent="0.25">
      <c r="AU193" s="99"/>
      <c r="AV193" s="100">
        <v>547</v>
      </c>
      <c r="AW193" s="96" t="s">
        <v>2247</v>
      </c>
      <c r="AX193" s="96" t="s">
        <v>480</v>
      </c>
      <c r="AY193" s="101" t="s">
        <v>163</v>
      </c>
      <c r="AZ193" s="101" t="s">
        <v>192</v>
      </c>
      <c r="BA193" s="102">
        <v>128500</v>
      </c>
      <c r="BB193" s="103">
        <v>42500</v>
      </c>
      <c r="BC193" s="103">
        <v>70500</v>
      </c>
      <c r="BD193" s="102">
        <v>552100</v>
      </c>
      <c r="BE193" s="104">
        <v>5.8000000000000003E-2</v>
      </c>
      <c r="BF193" s="105">
        <v>0.86</v>
      </c>
      <c r="BG193" s="102">
        <v>6500</v>
      </c>
      <c r="BH193" s="102">
        <v>552100</v>
      </c>
      <c r="BI193" s="106">
        <v>5.8000000000000003E-2</v>
      </c>
      <c r="BJ193" s="96">
        <v>269</v>
      </c>
      <c r="BK193" s="99">
        <f t="shared" si="22"/>
        <v>0.51900000000000002</v>
      </c>
      <c r="BL193" s="99">
        <f t="shared" si="23"/>
        <v>0.45400000000000001</v>
      </c>
      <c r="BN193" s="107" t="s">
        <v>1115</v>
      </c>
      <c r="BO193" s="108" t="str">
        <f t="shared" si="25"/>
        <v>NY</v>
      </c>
      <c r="BP193" s="108">
        <v>108.07212233156491</v>
      </c>
      <c r="BQ193" s="108">
        <v>104.95261344807987</v>
      </c>
      <c r="BR193" s="108">
        <v>112.58305820104439</v>
      </c>
      <c r="BS193" s="108">
        <v>101.02569721342394</v>
      </c>
      <c r="BT193" s="108">
        <v>102.83963081118304</v>
      </c>
      <c r="BU193" s="108">
        <v>111.66614139610755</v>
      </c>
      <c r="BV193" s="108">
        <v>108.61243343983648</v>
      </c>
      <c r="CN193" s="97">
        <v>988</v>
      </c>
      <c r="CO193" s="96" t="s">
        <v>1044</v>
      </c>
      <c r="CP193" s="169" t="s">
        <v>1448</v>
      </c>
      <c r="CQ193" s="169" t="s">
        <v>1476</v>
      </c>
      <c r="CR193" s="98">
        <v>40200</v>
      </c>
      <c r="CS193" s="98">
        <v>52600</v>
      </c>
      <c r="CT193" s="170">
        <v>0.73</v>
      </c>
    </row>
    <row r="194" spans="47:98" ht="21" hidden="1" customHeight="1" x14ac:dyDescent="0.25">
      <c r="AU194" s="99"/>
      <c r="AV194" s="100">
        <v>122</v>
      </c>
      <c r="AW194" s="96" t="s">
        <v>2248</v>
      </c>
      <c r="AX194" s="96" t="s">
        <v>265</v>
      </c>
      <c r="AY194" s="101" t="s">
        <v>152</v>
      </c>
      <c r="AZ194" s="101" t="s">
        <v>155</v>
      </c>
      <c r="BA194" s="102">
        <v>203500</v>
      </c>
      <c r="BB194" s="103">
        <v>54000</v>
      </c>
      <c r="BC194" s="103">
        <v>88500</v>
      </c>
      <c r="BD194" s="102">
        <v>895400</v>
      </c>
      <c r="BE194" s="104">
        <v>5.8999999999999997E-2</v>
      </c>
      <c r="BF194" s="105">
        <v>0.97</v>
      </c>
      <c r="BG194" s="102">
        <v>19000</v>
      </c>
      <c r="BH194" s="102">
        <v>976800</v>
      </c>
      <c r="BI194" s="106">
        <v>7.6999999999999999E-2</v>
      </c>
      <c r="BJ194" s="96">
        <v>270</v>
      </c>
      <c r="BK194" s="99">
        <f t="shared" si="22"/>
        <v>0.90900000000000003</v>
      </c>
      <c r="BL194" s="99">
        <f t="shared" si="23"/>
        <v>0.94599999999999995</v>
      </c>
      <c r="BN194" s="107" t="s">
        <v>1139</v>
      </c>
      <c r="BO194" s="108" t="str">
        <f t="shared" si="25"/>
        <v>NY</v>
      </c>
      <c r="BP194" s="108">
        <v>98.396079622147994</v>
      </c>
      <c r="BQ194" s="108">
        <v>92.4359941953592</v>
      </c>
      <c r="BR194" s="108">
        <v>92.571592554270438</v>
      </c>
      <c r="BS194" s="108">
        <v>112.81619622042496</v>
      </c>
      <c r="BT194" s="108">
        <v>104.39392188531755</v>
      </c>
      <c r="BU194" s="108">
        <v>114.3081947568884</v>
      </c>
      <c r="BV194" s="108">
        <v>97.670948548096078</v>
      </c>
      <c r="CN194" s="97" t="s">
        <v>1637</v>
      </c>
      <c r="CO194" s="96" t="s">
        <v>891</v>
      </c>
      <c r="CP194" s="169" t="s">
        <v>1462</v>
      </c>
      <c r="CQ194" s="169" t="s">
        <v>171</v>
      </c>
      <c r="CR194" s="98">
        <v>34300</v>
      </c>
      <c r="CS194" s="98">
        <v>72600</v>
      </c>
      <c r="CT194" s="170">
        <v>0.61</v>
      </c>
    </row>
    <row r="195" spans="47:98" ht="21" hidden="1" customHeight="1" x14ac:dyDescent="0.25">
      <c r="AU195" s="99"/>
      <c r="AV195" s="100">
        <v>403</v>
      </c>
      <c r="AW195" s="96" t="s">
        <v>2249</v>
      </c>
      <c r="AX195" s="96" t="s">
        <v>457</v>
      </c>
      <c r="AY195" s="101" t="s">
        <v>159</v>
      </c>
      <c r="AZ195" s="101" t="s">
        <v>192</v>
      </c>
      <c r="BA195" s="102">
        <v>101000</v>
      </c>
      <c r="BB195" s="103">
        <v>41000</v>
      </c>
      <c r="BC195" s="103">
        <v>72500</v>
      </c>
      <c r="BD195" s="102">
        <v>625500</v>
      </c>
      <c r="BE195" s="104">
        <v>6.9000000000000006E-2</v>
      </c>
      <c r="BF195" s="105">
        <v>0.89</v>
      </c>
      <c r="BG195" s="102">
        <v>6500</v>
      </c>
      <c r="BH195" s="102">
        <v>656400</v>
      </c>
      <c r="BI195" s="106">
        <v>8.2000000000000003E-2</v>
      </c>
      <c r="BJ195" s="96">
        <v>271</v>
      </c>
      <c r="BK195" s="99">
        <f t="shared" si="22"/>
        <v>0.32</v>
      </c>
      <c r="BL195" s="99">
        <f t="shared" si="23"/>
        <v>0.32800000000000001</v>
      </c>
      <c r="BN195" s="107" t="s">
        <v>1150</v>
      </c>
      <c r="BO195" s="108" t="str">
        <f t="shared" si="25"/>
        <v>NY</v>
      </c>
      <c r="BP195" s="108">
        <v>95.759568871514745</v>
      </c>
      <c r="BQ195" s="108">
        <v>91.823105910026356</v>
      </c>
      <c r="BR195" s="108">
        <v>97.367100150350367</v>
      </c>
      <c r="BS195" s="108">
        <v>115.63510664026495</v>
      </c>
      <c r="BT195" s="108">
        <v>104.84005565156851</v>
      </c>
      <c r="BU195" s="108">
        <v>91.978912305487583</v>
      </c>
      <c r="BV195" s="108">
        <v>87.564838068501459</v>
      </c>
      <c r="CN195" s="97" t="s">
        <v>1469</v>
      </c>
      <c r="CO195" s="96" t="s">
        <v>203</v>
      </c>
      <c r="CP195" s="169" t="s">
        <v>1451</v>
      </c>
      <c r="CQ195" s="169" t="s">
        <v>1452</v>
      </c>
      <c r="CR195" s="98">
        <v>57000</v>
      </c>
      <c r="CS195" s="98">
        <v>107000</v>
      </c>
      <c r="CT195" s="170">
        <v>0.5</v>
      </c>
    </row>
    <row r="196" spans="47:98" ht="21" hidden="1" customHeight="1" x14ac:dyDescent="0.25">
      <c r="AU196" s="99"/>
      <c r="AV196" s="100">
        <v>520</v>
      </c>
      <c r="AW196" s="96" t="s">
        <v>2250</v>
      </c>
      <c r="AX196" s="96" t="s">
        <v>457</v>
      </c>
      <c r="AY196" s="101" t="s">
        <v>163</v>
      </c>
      <c r="AZ196" s="101" t="s">
        <v>192</v>
      </c>
      <c r="BA196" s="102">
        <v>161000</v>
      </c>
      <c r="BB196" s="103">
        <v>41000</v>
      </c>
      <c r="BC196" s="103">
        <v>72500</v>
      </c>
      <c r="BD196" s="102">
        <v>565500</v>
      </c>
      <c r="BE196" s="104">
        <v>5.2999999999999999E-2</v>
      </c>
      <c r="BF196" s="105">
        <v>0.89</v>
      </c>
      <c r="BG196" s="102">
        <v>6500</v>
      </c>
      <c r="BH196" s="102">
        <v>565500</v>
      </c>
      <c r="BI196" s="106">
        <v>5.2999999999999999E-2</v>
      </c>
      <c r="BJ196" s="96">
        <v>271</v>
      </c>
      <c r="BK196" s="99">
        <f t="shared" si="22"/>
        <v>0.748</v>
      </c>
      <c r="BL196" s="99">
        <f t="shared" si="23"/>
        <v>0.32800000000000001</v>
      </c>
      <c r="BN196" s="107" t="s">
        <v>1198</v>
      </c>
      <c r="BO196" s="108" t="str">
        <f t="shared" si="25"/>
        <v>NY</v>
      </c>
      <c r="BP196" s="108">
        <v>120.36284537894502</v>
      </c>
      <c r="BQ196" s="108">
        <v>109.77226110051581</v>
      </c>
      <c r="BR196" s="108">
        <v>141.31148599697516</v>
      </c>
      <c r="BS196" s="108">
        <v>118.80862534665762</v>
      </c>
      <c r="BT196" s="108">
        <v>109.3387881649649</v>
      </c>
      <c r="BU196" s="108">
        <v>110.38012237257749</v>
      </c>
      <c r="BV196" s="108">
        <v>111.13911288220409</v>
      </c>
      <c r="CN196" s="97" t="s">
        <v>1529</v>
      </c>
      <c r="CO196" s="96" t="s">
        <v>387</v>
      </c>
      <c r="CP196" s="169" t="s">
        <v>1462</v>
      </c>
      <c r="CQ196" s="169" t="s">
        <v>1464</v>
      </c>
      <c r="CR196" s="98">
        <v>46600</v>
      </c>
      <c r="CS196" s="98">
        <v>84900</v>
      </c>
      <c r="CT196" s="170">
        <v>0.61</v>
      </c>
    </row>
    <row r="197" spans="47:98" ht="21" hidden="1" customHeight="1" x14ac:dyDescent="0.25">
      <c r="AU197" s="99"/>
      <c r="AV197" s="100">
        <v>1320</v>
      </c>
      <c r="AW197" s="96" t="s">
        <v>2251</v>
      </c>
      <c r="AX197" s="96" t="s">
        <v>1038</v>
      </c>
      <c r="AY197" s="101" t="s">
        <v>152</v>
      </c>
      <c r="AZ197" s="101" t="s">
        <v>177</v>
      </c>
      <c r="BA197" s="102">
        <v>146000</v>
      </c>
      <c r="BB197" s="103">
        <v>39000</v>
      </c>
      <c r="BC197" s="103">
        <v>60500</v>
      </c>
      <c r="BD197" s="102">
        <v>176900</v>
      </c>
      <c r="BE197" s="104">
        <v>2.8000000000000001E-2</v>
      </c>
      <c r="BF197" s="105">
        <v>0.98</v>
      </c>
      <c r="BG197" s="102">
        <v>16250</v>
      </c>
      <c r="BH197" s="102">
        <v>245300</v>
      </c>
      <c r="BI197" s="106">
        <v>0.05</v>
      </c>
      <c r="BJ197" s="96">
        <v>272</v>
      </c>
      <c r="BK197" s="99">
        <f t="shared" si="22"/>
        <v>0.63800000000000001</v>
      </c>
      <c r="BL197" s="99">
        <f t="shared" si="23"/>
        <v>0.16500000000000001</v>
      </c>
      <c r="BN197" s="107" t="s">
        <v>1227</v>
      </c>
      <c r="BO197" s="108" t="str">
        <f t="shared" si="25"/>
        <v>NY</v>
      </c>
      <c r="BP197" s="108">
        <v>112.26497847771407</v>
      </c>
      <c r="BQ197" s="108">
        <v>105.3886371801632</v>
      </c>
      <c r="BR197" s="108">
        <v>105.90495229893229</v>
      </c>
      <c r="BS197" s="108">
        <v>128.0022307800642</v>
      </c>
      <c r="BT197" s="108">
        <v>107.03264870868587</v>
      </c>
      <c r="BU197" s="108">
        <v>97.339966927723836</v>
      </c>
      <c r="BV197" s="108">
        <v>119.25896581605306</v>
      </c>
      <c r="CN197" s="97" t="s">
        <v>1788</v>
      </c>
      <c r="CO197" s="96" t="s">
        <v>1789</v>
      </c>
      <c r="CP197" s="169" t="s">
        <v>1451</v>
      </c>
      <c r="CQ197" s="169" t="s">
        <v>177</v>
      </c>
      <c r="CR197" s="98">
        <v>38500</v>
      </c>
      <c r="CS197" s="98">
        <v>60200</v>
      </c>
      <c r="CT197" s="170">
        <v>0.51</v>
      </c>
    </row>
    <row r="198" spans="47:98" ht="21" hidden="1" customHeight="1" x14ac:dyDescent="0.25">
      <c r="AU198" s="99"/>
      <c r="AV198" s="100">
        <v>597</v>
      </c>
      <c r="AW198" s="96" t="s">
        <v>2252</v>
      </c>
      <c r="AX198" s="96" t="s">
        <v>587</v>
      </c>
      <c r="AY198" s="101" t="s">
        <v>159</v>
      </c>
      <c r="AZ198" s="101" t="s">
        <v>192</v>
      </c>
      <c r="BA198" s="102">
        <v>80500</v>
      </c>
      <c r="BB198" s="103">
        <v>42000</v>
      </c>
      <c r="BC198" s="103">
        <v>73500</v>
      </c>
      <c r="BD198" s="102">
        <v>528700</v>
      </c>
      <c r="BE198" s="104">
        <v>7.0999999999999994E-2</v>
      </c>
      <c r="BF198" s="105">
        <v>0.95</v>
      </c>
      <c r="BG198" s="102">
        <v>5750</v>
      </c>
      <c r="BH198" s="102">
        <v>552800</v>
      </c>
      <c r="BI198" s="106">
        <v>8.4000000000000005E-2</v>
      </c>
      <c r="BJ198" s="96">
        <v>273</v>
      </c>
      <c r="BK198" s="99">
        <f t="shared" ref="BK198:BK261" si="26">_xlfn.PERCENTRANK.INC($BA$5:$BA$1160,BA198)</f>
        <v>0.108</v>
      </c>
      <c r="BL198" s="99">
        <f t="shared" ref="BL198:BL261" si="27">IF(BB198="No Data","No Data",_xlfn.PERCENTRANK.INC($BB$5:$BB$1160,BB198))</f>
        <v>0.41699999999999998</v>
      </c>
      <c r="BN198" s="107" t="s">
        <v>1255</v>
      </c>
      <c r="BO198" s="108" t="str">
        <f t="shared" si="25"/>
        <v>NY</v>
      </c>
      <c r="BP198" s="108">
        <v>102.83744743386882</v>
      </c>
      <c r="BQ198" s="108">
        <v>102.87871169078655</v>
      </c>
      <c r="BR198" s="108">
        <v>104.37573586666824</v>
      </c>
      <c r="BS198" s="108">
        <v>110.36694549444623</v>
      </c>
      <c r="BT198" s="108">
        <v>104.69951591886053</v>
      </c>
      <c r="BU198" s="108">
        <v>106.57484214118253</v>
      </c>
      <c r="BV198" s="108">
        <v>98.104871935811687</v>
      </c>
      <c r="CN198" s="97" t="s">
        <v>1523</v>
      </c>
      <c r="CO198" s="96" t="s">
        <v>252</v>
      </c>
      <c r="CP198" s="169" t="s">
        <v>1451</v>
      </c>
      <c r="CQ198" s="169" t="s">
        <v>195</v>
      </c>
      <c r="CR198" s="98">
        <v>48500</v>
      </c>
      <c r="CS198" s="98">
        <v>85400</v>
      </c>
      <c r="CT198" s="170">
        <v>0.4</v>
      </c>
    </row>
    <row r="199" spans="47:98" ht="21" hidden="1" customHeight="1" x14ac:dyDescent="0.25">
      <c r="AU199" s="99"/>
      <c r="AV199" s="100">
        <v>722</v>
      </c>
      <c r="AW199" s="96" t="s">
        <v>2253</v>
      </c>
      <c r="AX199" s="96" t="s">
        <v>587</v>
      </c>
      <c r="AY199" s="101" t="s">
        <v>163</v>
      </c>
      <c r="AZ199" s="101" t="s">
        <v>192</v>
      </c>
      <c r="BA199" s="102">
        <v>144000</v>
      </c>
      <c r="BB199" s="103">
        <v>42000</v>
      </c>
      <c r="BC199" s="103">
        <v>73500</v>
      </c>
      <c r="BD199" s="102">
        <v>465200</v>
      </c>
      <c r="BE199" s="104">
        <v>5.0999999999999997E-2</v>
      </c>
      <c r="BF199" s="105">
        <v>0.95</v>
      </c>
      <c r="BG199" s="102">
        <v>5750</v>
      </c>
      <c r="BH199" s="102">
        <v>465200</v>
      </c>
      <c r="BI199" s="106">
        <v>5.0999999999999997E-2</v>
      </c>
      <c r="BJ199" s="96">
        <v>273</v>
      </c>
      <c r="BK199" s="99">
        <f t="shared" si="26"/>
        <v>0.61799999999999999</v>
      </c>
      <c r="BL199" s="99">
        <f t="shared" si="27"/>
        <v>0.41699999999999998</v>
      </c>
      <c r="BN199" s="107" t="s">
        <v>1326</v>
      </c>
      <c r="BO199" s="108" t="str">
        <f t="shared" si="25"/>
        <v>NY</v>
      </c>
      <c r="BP199" s="108">
        <v>145.66838848438303</v>
      </c>
      <c r="BQ199" s="108">
        <v>123.03001041689394</v>
      </c>
      <c r="BR199" s="108">
        <v>206.74619302567382</v>
      </c>
      <c r="BS199" s="108">
        <v>140.66962996144133</v>
      </c>
      <c r="BT199" s="108">
        <v>113.13430078599309</v>
      </c>
      <c r="BU199" s="108">
        <v>119.71425727801514</v>
      </c>
      <c r="BV199" s="108">
        <v>115.3219331829098</v>
      </c>
      <c r="CN199" s="97" t="s">
        <v>1637</v>
      </c>
      <c r="CO199" s="96" t="s">
        <v>1638</v>
      </c>
      <c r="CP199" s="169" t="s">
        <v>1451</v>
      </c>
      <c r="CQ199" s="169" t="s">
        <v>195</v>
      </c>
      <c r="CR199" s="98">
        <v>43400</v>
      </c>
      <c r="CS199" s="98">
        <v>72600</v>
      </c>
      <c r="CT199" s="170">
        <v>0.43</v>
      </c>
    </row>
    <row r="200" spans="47:98" ht="21" hidden="1" customHeight="1" x14ac:dyDescent="0.25">
      <c r="AU200" s="99"/>
      <c r="AV200" s="100">
        <v>393</v>
      </c>
      <c r="AW200" s="96" t="s">
        <v>2335</v>
      </c>
      <c r="AX200" s="96" t="s">
        <v>451</v>
      </c>
      <c r="AY200" s="101" t="s">
        <v>152</v>
      </c>
      <c r="AZ200" s="101" t="s">
        <v>177</v>
      </c>
      <c r="BA200" s="102">
        <v>172500</v>
      </c>
      <c r="BB200" s="103">
        <v>45000</v>
      </c>
      <c r="BC200" s="103">
        <v>64000</v>
      </c>
      <c r="BD200" s="102">
        <v>631700</v>
      </c>
      <c r="BE200" s="104">
        <v>5.3999999999999999E-2</v>
      </c>
      <c r="BF200" s="105">
        <v>1</v>
      </c>
      <c r="BG200" s="102">
        <v>19500</v>
      </c>
      <c r="BH200" s="102">
        <v>720600</v>
      </c>
      <c r="BI200" s="106">
        <v>0.08</v>
      </c>
      <c r="BJ200" s="96">
        <v>364</v>
      </c>
      <c r="BK200" s="99">
        <f t="shared" si="26"/>
        <v>0.80200000000000005</v>
      </c>
      <c r="BL200" s="99">
        <f t="shared" si="27"/>
        <v>0.67100000000000004</v>
      </c>
      <c r="BN200" s="107" t="s">
        <v>1328</v>
      </c>
      <c r="BO200" s="108" t="str">
        <f t="shared" si="25"/>
        <v>NY</v>
      </c>
      <c r="BP200" s="108">
        <v>181.69974971549496</v>
      </c>
      <c r="BQ200" s="108">
        <v>130.62101765099686</v>
      </c>
      <c r="BR200" s="108">
        <v>317.78080867973978</v>
      </c>
      <c r="BS200" s="108">
        <v>165.01370057771172</v>
      </c>
      <c r="BT200" s="108">
        <v>102.951190939247</v>
      </c>
      <c r="BU200" s="108">
        <v>111.48511058052748</v>
      </c>
      <c r="BV200" s="108">
        <v>119.50601559160137</v>
      </c>
      <c r="CN200" s="97" t="s">
        <v>1531</v>
      </c>
      <c r="CO200" s="96" t="s">
        <v>1533</v>
      </c>
      <c r="CP200" s="169" t="s">
        <v>1451</v>
      </c>
      <c r="CQ200" s="169" t="s">
        <v>195</v>
      </c>
      <c r="CR200" s="98">
        <v>47200</v>
      </c>
      <c r="CS200" s="98">
        <v>84600</v>
      </c>
      <c r="CT200" s="170">
        <v>0.59</v>
      </c>
    </row>
    <row r="201" spans="47:98" ht="21" hidden="1" customHeight="1" x14ac:dyDescent="0.25">
      <c r="AU201" s="99"/>
      <c r="AV201" s="100">
        <v>430</v>
      </c>
      <c r="AW201" s="96" t="s">
        <v>2517</v>
      </c>
      <c r="AX201" s="96" t="s">
        <v>476</v>
      </c>
      <c r="AY201" s="101" t="s">
        <v>152</v>
      </c>
      <c r="AZ201" s="101" t="s">
        <v>166</v>
      </c>
      <c r="BA201" s="102">
        <v>158000</v>
      </c>
      <c r="BB201" s="103">
        <v>46000</v>
      </c>
      <c r="BC201" s="103">
        <v>77000</v>
      </c>
      <c r="BD201" s="102">
        <v>609200</v>
      </c>
      <c r="BE201" s="104">
        <v>5.5E-2</v>
      </c>
      <c r="BF201" s="105">
        <v>0.94</v>
      </c>
      <c r="BG201" s="102">
        <v>13750</v>
      </c>
      <c r="BH201" s="102">
        <v>670400</v>
      </c>
      <c r="BI201" s="106">
        <v>7.2999999999999995E-2</v>
      </c>
      <c r="BJ201" s="96">
        <v>533</v>
      </c>
      <c r="BK201" s="99">
        <f t="shared" si="26"/>
        <v>0.72599999999999998</v>
      </c>
      <c r="BL201" s="99">
        <f t="shared" si="27"/>
        <v>0.71899999999999997</v>
      </c>
      <c r="BN201" s="107" t="s">
        <v>1329</v>
      </c>
      <c r="BO201" s="108" t="str">
        <f t="shared" ref="BO201:BO264" si="28">RIGHT(BN201,2)</f>
        <v>NY</v>
      </c>
      <c r="BP201" s="108">
        <v>216.65506549290603</v>
      </c>
      <c r="BQ201" s="108">
        <v>154.28409473091924</v>
      </c>
      <c r="BR201" s="108">
        <v>386.66840468592841</v>
      </c>
      <c r="BS201" s="108">
        <v>169.61249470286683</v>
      </c>
      <c r="BT201" s="108">
        <v>120.27130796924071</v>
      </c>
      <c r="BU201" s="108">
        <v>130.20380909707944</v>
      </c>
      <c r="BV201" s="108">
        <v>145.69991357125585</v>
      </c>
      <c r="CN201" s="97" t="s">
        <v>1596</v>
      </c>
      <c r="CO201" s="96" t="s">
        <v>473</v>
      </c>
      <c r="CP201" s="169" t="s">
        <v>1451</v>
      </c>
      <c r="CQ201" s="169" t="s">
        <v>195</v>
      </c>
      <c r="CR201" s="98">
        <v>41400</v>
      </c>
      <c r="CS201" s="98">
        <v>77500</v>
      </c>
      <c r="CT201" s="170">
        <v>0.54</v>
      </c>
    </row>
    <row r="202" spans="47:98" ht="21" hidden="1" customHeight="1" x14ac:dyDescent="0.25">
      <c r="AU202" s="99"/>
      <c r="AV202" s="100">
        <v>1036</v>
      </c>
      <c r="AW202" s="96" t="s">
        <v>2586</v>
      </c>
      <c r="AX202" s="96" t="s">
        <v>869</v>
      </c>
      <c r="AY202" s="101" t="s">
        <v>152</v>
      </c>
      <c r="AZ202" s="101" t="s">
        <v>177</v>
      </c>
      <c r="BA202" s="102">
        <v>217500</v>
      </c>
      <c r="BB202" s="103">
        <v>42500</v>
      </c>
      <c r="BC202" s="103">
        <v>65500</v>
      </c>
      <c r="BD202" s="102">
        <v>325600</v>
      </c>
      <c r="BE202" s="104">
        <v>3.2000000000000001E-2</v>
      </c>
      <c r="BF202" s="105">
        <v>0.8</v>
      </c>
      <c r="BG202" s="102">
        <v>26750</v>
      </c>
      <c r="BH202" s="102">
        <v>436000</v>
      </c>
      <c r="BI202" s="106">
        <v>5.7000000000000002E-2</v>
      </c>
      <c r="BJ202" s="96">
        <v>598</v>
      </c>
      <c r="BK202" s="99">
        <f t="shared" si="26"/>
        <v>0.95099999999999996</v>
      </c>
      <c r="BL202" s="99">
        <f t="shared" si="27"/>
        <v>0.45400000000000001</v>
      </c>
      <c r="BN202" s="107" t="s">
        <v>1330</v>
      </c>
      <c r="BO202" s="108" t="str">
        <f t="shared" si="28"/>
        <v>NY</v>
      </c>
      <c r="BP202" s="108">
        <v>158.96644081185099</v>
      </c>
      <c r="BQ202" s="108">
        <v>128.33372959389709</v>
      </c>
      <c r="BR202" s="108">
        <v>230.82998521013729</v>
      </c>
      <c r="BS202" s="108">
        <v>171.9663382037624</v>
      </c>
      <c r="BT202" s="108">
        <v>108.79158536005811</v>
      </c>
      <c r="BU202" s="108">
        <v>117.98707595716881</v>
      </c>
      <c r="BV202" s="108">
        <v>123.91610189665248</v>
      </c>
      <c r="CN202" s="97" t="s">
        <v>1682</v>
      </c>
      <c r="CO202" s="96" t="s">
        <v>1683</v>
      </c>
      <c r="CP202" s="169" t="s">
        <v>1451</v>
      </c>
      <c r="CQ202" s="169" t="s">
        <v>195</v>
      </c>
      <c r="CR202" s="98">
        <v>37500</v>
      </c>
      <c r="CS202" s="98">
        <v>69000</v>
      </c>
      <c r="CT202" s="170">
        <v>0.54</v>
      </c>
    </row>
    <row r="203" spans="47:98" ht="21" hidden="1" customHeight="1" x14ac:dyDescent="0.25">
      <c r="AU203" s="99"/>
      <c r="AV203" s="100">
        <v>558</v>
      </c>
      <c r="AW203" s="96" t="s">
        <v>2605</v>
      </c>
      <c r="AX203" s="96" t="s">
        <v>561</v>
      </c>
      <c r="AY203" s="101" t="s">
        <v>152</v>
      </c>
      <c r="AZ203" s="101" t="s">
        <v>177</v>
      </c>
      <c r="BA203" s="102">
        <v>131500</v>
      </c>
      <c r="BB203" s="103">
        <v>41500</v>
      </c>
      <c r="BC203" s="103">
        <v>65500</v>
      </c>
      <c r="BD203" s="102">
        <v>547100</v>
      </c>
      <c r="BE203" s="104">
        <v>5.8000000000000003E-2</v>
      </c>
      <c r="BF203" s="105">
        <v>1</v>
      </c>
      <c r="BG203" s="102">
        <v>14250</v>
      </c>
      <c r="BH203" s="102">
        <v>609100</v>
      </c>
      <c r="BI203" s="106">
        <v>0.08</v>
      </c>
      <c r="BJ203" s="96">
        <v>610</v>
      </c>
      <c r="BK203" s="99">
        <f t="shared" si="26"/>
        <v>0.54300000000000004</v>
      </c>
      <c r="BL203" s="99">
        <f t="shared" si="27"/>
        <v>0.37</v>
      </c>
      <c r="BN203" s="107" t="s">
        <v>1351</v>
      </c>
      <c r="BO203" s="108" t="str">
        <f t="shared" si="28"/>
        <v>NY</v>
      </c>
      <c r="BP203" s="108">
        <v>100.12834265999848</v>
      </c>
      <c r="BQ203" s="108">
        <v>98.939582102362849</v>
      </c>
      <c r="BR203" s="108">
        <v>95.097580251598686</v>
      </c>
      <c r="BS203" s="108">
        <v>119.42712712426264</v>
      </c>
      <c r="BT203" s="108">
        <v>105.4881173407129</v>
      </c>
      <c r="BU203" s="108">
        <v>113.00446791578071</v>
      </c>
      <c r="BV203" s="108">
        <v>95.855490147386291</v>
      </c>
      <c r="CN203" s="97" t="s">
        <v>1622</v>
      </c>
      <c r="CO203" s="96" t="s">
        <v>1623</v>
      </c>
      <c r="CP203" s="169" t="s">
        <v>1451</v>
      </c>
      <c r="CQ203" s="169" t="s">
        <v>195</v>
      </c>
      <c r="CR203" s="98">
        <v>39400</v>
      </c>
      <c r="CS203" s="98">
        <v>74900</v>
      </c>
      <c r="CT203" s="170">
        <v>0.57999999999999996</v>
      </c>
    </row>
    <row r="204" spans="47:98" ht="21" hidden="1" customHeight="1" x14ac:dyDescent="0.25">
      <c r="AU204" s="99"/>
      <c r="AV204" s="100">
        <v>1342</v>
      </c>
      <c r="AW204" s="96" t="s">
        <v>2692</v>
      </c>
      <c r="AX204" s="96" t="s">
        <v>1047</v>
      </c>
      <c r="AY204" s="101" t="s">
        <v>152</v>
      </c>
      <c r="AZ204" s="101" t="s">
        <v>177</v>
      </c>
      <c r="BA204" s="102">
        <v>186000</v>
      </c>
      <c r="BB204" s="103">
        <v>33500</v>
      </c>
      <c r="BC204" s="103">
        <v>69000</v>
      </c>
      <c r="BD204" s="102">
        <v>160600</v>
      </c>
      <c r="BE204" s="104">
        <v>2.1999999999999999E-2</v>
      </c>
      <c r="BF204" s="105">
        <v>1</v>
      </c>
      <c r="BG204" s="102">
        <v>25750</v>
      </c>
      <c r="BH204" s="102">
        <v>267000</v>
      </c>
      <c r="BI204" s="106">
        <v>5.1999999999999998E-2</v>
      </c>
      <c r="BJ204" s="96">
        <v>679</v>
      </c>
      <c r="BK204" s="99">
        <f t="shared" si="26"/>
        <v>0.85599999999999998</v>
      </c>
      <c r="BL204" s="99">
        <f t="shared" si="27"/>
        <v>7.0000000000000001E-3</v>
      </c>
      <c r="BN204" s="107" t="s">
        <v>1368</v>
      </c>
      <c r="BO204" s="108" t="str">
        <f t="shared" si="28"/>
        <v>NY</v>
      </c>
      <c r="BP204" s="108">
        <v>99.988770848482531</v>
      </c>
      <c r="BQ204" s="108">
        <v>94.615938888505525</v>
      </c>
      <c r="BR204" s="108">
        <v>94.227632286529527</v>
      </c>
      <c r="BS204" s="108">
        <v>114.39694949175883</v>
      </c>
      <c r="BT204" s="108">
        <v>108.74790590499659</v>
      </c>
      <c r="BU204" s="108">
        <v>99.708398388911192</v>
      </c>
      <c r="BV204" s="108">
        <v>100.22163817581968</v>
      </c>
      <c r="CN204" s="97" t="s">
        <v>1610</v>
      </c>
      <c r="CO204" s="96" t="s">
        <v>415</v>
      </c>
      <c r="CP204" s="169" t="s">
        <v>1451</v>
      </c>
      <c r="CQ204" s="169" t="s">
        <v>195</v>
      </c>
      <c r="CR204" s="98">
        <v>43700</v>
      </c>
      <c r="CS204" s="98">
        <v>76000</v>
      </c>
      <c r="CT204" s="170">
        <v>0.42</v>
      </c>
    </row>
    <row r="205" spans="47:98" ht="21" hidden="1" customHeight="1" x14ac:dyDescent="0.25">
      <c r="AU205" s="99"/>
      <c r="AV205" s="100">
        <v>585</v>
      </c>
      <c r="AW205" s="96" t="s">
        <v>2818</v>
      </c>
      <c r="AX205" s="96" t="s">
        <v>577</v>
      </c>
      <c r="AY205" s="101" t="s">
        <v>159</v>
      </c>
      <c r="AZ205" s="101" t="s">
        <v>192</v>
      </c>
      <c r="BA205" s="102">
        <v>83000</v>
      </c>
      <c r="BB205" s="103">
        <v>41000</v>
      </c>
      <c r="BC205" s="103">
        <v>74000</v>
      </c>
      <c r="BD205" s="102">
        <v>533700</v>
      </c>
      <c r="BE205" s="104">
        <v>7.0999999999999994E-2</v>
      </c>
      <c r="BF205" s="105">
        <v>0.95</v>
      </c>
      <c r="BG205" s="102">
        <v>5500</v>
      </c>
      <c r="BH205" s="102">
        <v>557800</v>
      </c>
      <c r="BI205" s="106">
        <v>8.3000000000000004E-2</v>
      </c>
      <c r="BJ205" s="96">
        <v>773</v>
      </c>
      <c r="BK205" s="99">
        <f t="shared" si="26"/>
        <v>0.13500000000000001</v>
      </c>
      <c r="BL205" s="99">
        <f t="shared" si="27"/>
        <v>0.32800000000000001</v>
      </c>
      <c r="BN205" s="107" t="s">
        <v>1403</v>
      </c>
      <c r="BO205" s="108" t="str">
        <f t="shared" si="28"/>
        <v>NY</v>
      </c>
      <c r="BP205" s="108">
        <v>101.45765196634986</v>
      </c>
      <c r="BQ205" s="108">
        <v>98.579579480439975</v>
      </c>
      <c r="BR205" s="108">
        <v>91.351414252626853</v>
      </c>
      <c r="BS205" s="108">
        <v>118.37752909724597</v>
      </c>
      <c r="BT205" s="108">
        <v>108.30038040209892</v>
      </c>
      <c r="BU205" s="108">
        <v>97.79129617859725</v>
      </c>
      <c r="BV205" s="108">
        <v>104.7568051223777</v>
      </c>
      <c r="CN205" s="97" t="s">
        <v>1685</v>
      </c>
      <c r="CO205" s="96" t="s">
        <v>512</v>
      </c>
      <c r="CP205" s="169" t="s">
        <v>1467</v>
      </c>
      <c r="CQ205" s="169" t="s">
        <v>177</v>
      </c>
      <c r="CR205" s="98">
        <v>37800</v>
      </c>
      <c r="CS205" s="98">
        <v>68800</v>
      </c>
      <c r="CT205" s="170">
        <v>0.62</v>
      </c>
    </row>
    <row r="206" spans="47:98" ht="21" hidden="1" customHeight="1" x14ac:dyDescent="0.25">
      <c r="AU206" s="99"/>
      <c r="AV206" s="100">
        <v>723</v>
      </c>
      <c r="AW206" s="96" t="s">
        <v>2819</v>
      </c>
      <c r="AX206" s="96" t="s">
        <v>577</v>
      </c>
      <c r="AY206" s="101" t="s">
        <v>163</v>
      </c>
      <c r="AZ206" s="101" t="s">
        <v>192</v>
      </c>
      <c r="BA206" s="102">
        <v>152500</v>
      </c>
      <c r="BB206" s="103">
        <v>41000</v>
      </c>
      <c r="BC206" s="103">
        <v>74000</v>
      </c>
      <c r="BD206" s="102">
        <v>464000</v>
      </c>
      <c r="BE206" s="104">
        <v>4.9000000000000002E-2</v>
      </c>
      <c r="BF206" s="105">
        <v>0.95</v>
      </c>
      <c r="BG206" s="102">
        <v>5500</v>
      </c>
      <c r="BH206" s="102">
        <v>464000</v>
      </c>
      <c r="BI206" s="106">
        <v>4.9000000000000002E-2</v>
      </c>
      <c r="BJ206" s="96">
        <v>773</v>
      </c>
      <c r="BK206" s="99">
        <f t="shared" si="26"/>
        <v>0.69299999999999995</v>
      </c>
      <c r="BL206" s="99">
        <f t="shared" si="27"/>
        <v>0.32800000000000001</v>
      </c>
      <c r="BN206" s="107" t="s">
        <v>1113</v>
      </c>
      <c r="BO206" s="108" t="str">
        <f t="shared" si="28"/>
        <v>OH</v>
      </c>
      <c r="BP206" s="108">
        <v>100.2076922665626</v>
      </c>
      <c r="BQ206" s="108">
        <v>105.08820682455861</v>
      </c>
      <c r="BR206" s="108">
        <v>99.68466092570533</v>
      </c>
      <c r="BS206" s="108">
        <v>107.94088706550626</v>
      </c>
      <c r="BT206" s="108">
        <v>107.08316461269851</v>
      </c>
      <c r="BU206" s="108">
        <v>86.810358085992718</v>
      </c>
      <c r="BV206" s="108">
        <v>95.985245694097259</v>
      </c>
      <c r="CN206" s="97" t="s">
        <v>44</v>
      </c>
      <c r="CO206" s="96" t="s">
        <v>178</v>
      </c>
      <c r="CP206" s="169" t="s">
        <v>1451</v>
      </c>
      <c r="CQ206" s="169" t="s">
        <v>1452</v>
      </c>
      <c r="CR206" s="98">
        <v>55000</v>
      </c>
      <c r="CS206" s="98">
        <v>102000</v>
      </c>
      <c r="CT206" s="170">
        <v>0.47</v>
      </c>
    </row>
    <row r="207" spans="47:98" ht="21" hidden="1" customHeight="1" x14ac:dyDescent="0.25">
      <c r="AU207" s="99"/>
      <c r="AV207" s="100">
        <v>254</v>
      </c>
      <c r="AW207" s="96" t="s">
        <v>2842</v>
      </c>
      <c r="AX207" s="96" t="s">
        <v>360</v>
      </c>
      <c r="AY207" s="101" t="s">
        <v>159</v>
      </c>
      <c r="AZ207" s="101" t="s">
        <v>192</v>
      </c>
      <c r="BA207" s="102">
        <v>74000</v>
      </c>
      <c r="BB207" s="103">
        <v>48000</v>
      </c>
      <c r="BC207" s="103">
        <v>85000</v>
      </c>
      <c r="BD207" s="102">
        <v>729400</v>
      </c>
      <c r="BE207" s="104">
        <v>8.4000000000000005E-2</v>
      </c>
      <c r="BF207" s="105">
        <v>0.98</v>
      </c>
      <c r="BG207" s="102">
        <v>6500</v>
      </c>
      <c r="BH207" s="102">
        <v>757600</v>
      </c>
      <c r="BI207" s="106">
        <v>0.10199999999999999</v>
      </c>
      <c r="BJ207" s="96">
        <v>789</v>
      </c>
      <c r="BK207" s="99">
        <f t="shared" si="26"/>
        <v>4.8000000000000001E-2</v>
      </c>
      <c r="BL207" s="99">
        <f t="shared" si="27"/>
        <v>0.79600000000000004</v>
      </c>
      <c r="BN207" s="107" t="s">
        <v>1126</v>
      </c>
      <c r="BO207" s="108" t="str">
        <f t="shared" si="28"/>
        <v>OH</v>
      </c>
      <c r="BP207" s="108">
        <v>88.54209513778342</v>
      </c>
      <c r="BQ207" s="108">
        <v>100.69969749023309</v>
      </c>
      <c r="BR207" s="108">
        <v>72.106700450811474</v>
      </c>
      <c r="BS207" s="108">
        <v>92.060511757294321</v>
      </c>
      <c r="BT207" s="108">
        <v>98.194287225496026</v>
      </c>
      <c r="BU207" s="108">
        <v>88.780073839514728</v>
      </c>
      <c r="BV207" s="108">
        <v>94.193283100090639</v>
      </c>
      <c r="CN207" s="97">
        <v>912</v>
      </c>
      <c r="CO207" s="96" t="s">
        <v>1056</v>
      </c>
      <c r="CP207" s="169" t="s">
        <v>1462</v>
      </c>
      <c r="CQ207" s="169" t="s">
        <v>177</v>
      </c>
      <c r="CR207" s="98">
        <v>39000</v>
      </c>
      <c r="CS207" s="98">
        <v>57700</v>
      </c>
      <c r="CT207" s="170">
        <v>0.49</v>
      </c>
    </row>
    <row r="208" spans="47:98" ht="21" hidden="1" customHeight="1" x14ac:dyDescent="0.25">
      <c r="AU208" s="99"/>
      <c r="AV208" s="100">
        <v>373</v>
      </c>
      <c r="AW208" s="96" t="s">
        <v>2843</v>
      </c>
      <c r="AX208" s="96" t="s">
        <v>360</v>
      </c>
      <c r="AY208" s="101" t="s">
        <v>163</v>
      </c>
      <c r="AZ208" s="101" t="s">
        <v>192</v>
      </c>
      <c r="BA208" s="102">
        <v>159500</v>
      </c>
      <c r="BB208" s="103">
        <v>48000</v>
      </c>
      <c r="BC208" s="103">
        <v>85000</v>
      </c>
      <c r="BD208" s="102">
        <v>643500</v>
      </c>
      <c r="BE208" s="104">
        <v>5.7000000000000002E-2</v>
      </c>
      <c r="BF208" s="105">
        <v>0.98</v>
      </c>
      <c r="BG208" s="102">
        <v>6500</v>
      </c>
      <c r="BH208" s="102">
        <v>643500</v>
      </c>
      <c r="BI208" s="106">
        <v>5.7000000000000002E-2</v>
      </c>
      <c r="BJ208" s="96">
        <v>789</v>
      </c>
      <c r="BK208" s="99">
        <f t="shared" si="26"/>
        <v>0.73699999999999999</v>
      </c>
      <c r="BL208" s="99">
        <f t="shared" si="27"/>
        <v>0.79600000000000004</v>
      </c>
      <c r="BN208" s="107" t="s">
        <v>1168</v>
      </c>
      <c r="BO208" s="108" t="str">
        <f t="shared" si="28"/>
        <v>OH</v>
      </c>
      <c r="BP208" s="108">
        <v>93.807182746953799</v>
      </c>
      <c r="BQ208" s="108">
        <v>96.406455567662817</v>
      </c>
      <c r="BR208" s="108">
        <v>81.940230645556383</v>
      </c>
      <c r="BS208" s="108">
        <v>103.81558155702784</v>
      </c>
      <c r="BT208" s="108">
        <v>97.991119919892967</v>
      </c>
      <c r="BU208" s="108">
        <v>95.834923405570521</v>
      </c>
      <c r="BV208" s="108">
        <v>98.658664698454245</v>
      </c>
      <c r="CN208" s="97" t="s">
        <v>1483</v>
      </c>
      <c r="CO208" s="96" t="s">
        <v>753</v>
      </c>
      <c r="CP208" s="169" t="s">
        <v>1448</v>
      </c>
      <c r="CQ208" s="169" t="s">
        <v>1456</v>
      </c>
      <c r="CR208" s="98">
        <v>44500</v>
      </c>
      <c r="CS208" s="98">
        <v>94700</v>
      </c>
      <c r="CT208" s="170">
        <v>0.46</v>
      </c>
    </row>
    <row r="209" spans="47:98" ht="21" hidden="1" customHeight="1" x14ac:dyDescent="0.25">
      <c r="AU209" s="99"/>
      <c r="AV209" s="100">
        <v>627</v>
      </c>
      <c r="AW209" s="96" t="s">
        <v>2889</v>
      </c>
      <c r="AX209" s="96" t="s">
        <v>602</v>
      </c>
      <c r="AY209" s="101" t="s">
        <v>152</v>
      </c>
      <c r="AZ209" s="101" t="s">
        <v>166</v>
      </c>
      <c r="BA209" s="102">
        <v>224000</v>
      </c>
      <c r="BB209" s="103">
        <v>46000</v>
      </c>
      <c r="BC209" s="103">
        <v>79000</v>
      </c>
      <c r="BD209" s="102">
        <v>514400</v>
      </c>
      <c r="BE209" s="104">
        <v>4.2000000000000003E-2</v>
      </c>
      <c r="BF209" s="105">
        <v>0.77</v>
      </c>
      <c r="BG209" s="102">
        <v>26250</v>
      </c>
      <c r="BH209" s="102">
        <v>624000</v>
      </c>
      <c r="BI209" s="106">
        <v>6.5000000000000002E-2</v>
      </c>
      <c r="BJ209" s="96">
        <v>820</v>
      </c>
      <c r="BK209" s="99">
        <f t="shared" si="26"/>
        <v>0.98</v>
      </c>
      <c r="BL209" s="99">
        <f t="shared" si="27"/>
        <v>0.71899999999999997</v>
      </c>
      <c r="BN209" s="107" t="s">
        <v>1171</v>
      </c>
      <c r="BO209" s="108" t="str">
        <f t="shared" si="28"/>
        <v>OH</v>
      </c>
      <c r="BP209" s="108">
        <v>101.04741634900498</v>
      </c>
      <c r="BQ209" s="108">
        <v>108.06696517628956</v>
      </c>
      <c r="BR209" s="108">
        <v>93.315403229193123</v>
      </c>
      <c r="BS209" s="108">
        <v>109.03137603438613</v>
      </c>
      <c r="BT209" s="108">
        <v>101.44935902930729</v>
      </c>
      <c r="BU209" s="108">
        <v>104.26007968587494</v>
      </c>
      <c r="BV209" s="108">
        <v>102.06635444620819</v>
      </c>
      <c r="CN209" s="97" t="s">
        <v>1719</v>
      </c>
      <c r="CO209" s="96" t="s">
        <v>1013</v>
      </c>
      <c r="CP209" s="169" t="s">
        <v>1448</v>
      </c>
      <c r="CQ209" s="169" t="s">
        <v>1476</v>
      </c>
      <c r="CR209" s="98">
        <v>40500</v>
      </c>
      <c r="CS209" s="98">
        <v>66000</v>
      </c>
      <c r="CT209" s="170">
        <v>0.69</v>
      </c>
    </row>
    <row r="210" spans="47:98" ht="21" hidden="1" customHeight="1" x14ac:dyDescent="0.25">
      <c r="AU210" s="99"/>
      <c r="AV210" s="100">
        <v>620</v>
      </c>
      <c r="AW210" s="96" t="s">
        <v>2936</v>
      </c>
      <c r="AX210" s="96" t="s">
        <v>600</v>
      </c>
      <c r="AY210" s="101" t="s">
        <v>159</v>
      </c>
      <c r="AZ210" s="101" t="s">
        <v>195</v>
      </c>
      <c r="BA210" s="102">
        <v>80500</v>
      </c>
      <c r="BB210" s="103">
        <v>42000</v>
      </c>
      <c r="BC210" s="103">
        <v>71000</v>
      </c>
      <c r="BD210" s="102">
        <v>516500</v>
      </c>
      <c r="BE210" s="104">
        <v>7.0000000000000007E-2</v>
      </c>
      <c r="BF210" s="105">
        <v>0.93</v>
      </c>
      <c r="BG210" s="102">
        <v>6250</v>
      </c>
      <c r="BH210" s="102">
        <v>545000</v>
      </c>
      <c r="BI210" s="106">
        <v>8.5999999999999993E-2</v>
      </c>
      <c r="BJ210" s="96">
        <v>851</v>
      </c>
      <c r="BK210" s="99">
        <f t="shared" si="26"/>
        <v>0.108</v>
      </c>
      <c r="BL210" s="99">
        <f t="shared" si="27"/>
        <v>0.41699999999999998</v>
      </c>
      <c r="BN210" s="107" t="s">
        <v>1176</v>
      </c>
      <c r="BO210" s="108" t="str">
        <f t="shared" si="28"/>
        <v>OH</v>
      </c>
      <c r="BP210" s="108">
        <v>92.004251366702192</v>
      </c>
      <c r="BQ210" s="108">
        <v>91.591330817931095</v>
      </c>
      <c r="BR210" s="108">
        <v>86.208240061939321</v>
      </c>
      <c r="BS210" s="108">
        <v>100.2019811028679</v>
      </c>
      <c r="BT210" s="108">
        <v>99.106327335654612</v>
      </c>
      <c r="BU210" s="108">
        <v>107.65210983057982</v>
      </c>
      <c r="BV210" s="108">
        <v>90.649600661020131</v>
      </c>
      <c r="CN210" s="97" t="s">
        <v>1678</v>
      </c>
      <c r="CO210" s="96" t="s">
        <v>751</v>
      </c>
      <c r="CP210" s="169" t="s">
        <v>1451</v>
      </c>
      <c r="CQ210" s="169" t="s">
        <v>177</v>
      </c>
      <c r="CR210" s="98">
        <v>39900</v>
      </c>
      <c r="CS210" s="98">
        <v>69300</v>
      </c>
      <c r="CT210" s="170">
        <v>0.51</v>
      </c>
    </row>
    <row r="211" spans="47:98" ht="21" hidden="1" customHeight="1" x14ac:dyDescent="0.25">
      <c r="AU211" s="99"/>
      <c r="AV211" s="100">
        <v>730</v>
      </c>
      <c r="AW211" s="96" t="s">
        <v>2937</v>
      </c>
      <c r="AX211" s="96" t="s">
        <v>600</v>
      </c>
      <c r="AY211" s="101" t="s">
        <v>163</v>
      </c>
      <c r="AZ211" s="101" t="s">
        <v>195</v>
      </c>
      <c r="BA211" s="102">
        <v>136000</v>
      </c>
      <c r="BB211" s="103">
        <v>42000</v>
      </c>
      <c r="BC211" s="103">
        <v>71000</v>
      </c>
      <c r="BD211" s="102">
        <v>460700</v>
      </c>
      <c r="BE211" s="104">
        <v>5.1999999999999998E-2</v>
      </c>
      <c r="BF211" s="105">
        <v>0.93</v>
      </c>
      <c r="BG211" s="102">
        <v>6250</v>
      </c>
      <c r="BH211" s="102">
        <v>460700</v>
      </c>
      <c r="BI211" s="106">
        <v>5.1999999999999998E-2</v>
      </c>
      <c r="BJ211" s="96">
        <v>851</v>
      </c>
      <c r="BK211" s="99">
        <f t="shared" si="26"/>
        <v>0.56899999999999995</v>
      </c>
      <c r="BL211" s="99">
        <f t="shared" si="27"/>
        <v>0.41699999999999998</v>
      </c>
      <c r="BN211" s="107" t="s">
        <v>1186</v>
      </c>
      <c r="BO211" s="108" t="str">
        <f t="shared" si="28"/>
        <v>OH</v>
      </c>
      <c r="BP211" s="108">
        <v>91.42580045795782</v>
      </c>
      <c r="BQ211" s="108">
        <v>89.168537371432592</v>
      </c>
      <c r="BR211" s="108">
        <v>74.542567584775128</v>
      </c>
      <c r="BS211" s="108">
        <v>106.12495787762369</v>
      </c>
      <c r="BT211" s="108">
        <v>103.07221209402977</v>
      </c>
      <c r="BU211" s="108">
        <v>93.237031773513962</v>
      </c>
      <c r="BV211" s="108">
        <v>99.021568559868172</v>
      </c>
      <c r="CN211" s="97" t="s">
        <v>1783</v>
      </c>
      <c r="CO211" s="96" t="s">
        <v>847</v>
      </c>
      <c r="CP211" s="169" t="s">
        <v>1467</v>
      </c>
      <c r="CQ211" s="169" t="s">
        <v>195</v>
      </c>
      <c r="CR211" s="98">
        <v>36800</v>
      </c>
      <c r="CS211" s="98">
        <v>60800</v>
      </c>
      <c r="CT211" s="170">
        <v>0.62</v>
      </c>
    </row>
    <row r="212" spans="47:98" ht="21" hidden="1" customHeight="1" x14ac:dyDescent="0.25">
      <c r="AU212" s="99"/>
      <c r="AV212" s="100">
        <v>750</v>
      </c>
      <c r="AW212" s="96" t="s">
        <v>2981</v>
      </c>
      <c r="AX212" s="96" t="s">
        <v>686</v>
      </c>
      <c r="AY212" s="101" t="s">
        <v>152</v>
      </c>
      <c r="AZ212" s="101" t="s">
        <v>177</v>
      </c>
      <c r="BA212" s="102">
        <v>144000</v>
      </c>
      <c r="BB212" s="103">
        <v>38500</v>
      </c>
      <c r="BC212" s="103">
        <v>65500</v>
      </c>
      <c r="BD212" s="102">
        <v>454200</v>
      </c>
      <c r="BE212" s="104">
        <v>0.05</v>
      </c>
      <c r="BF212" s="105">
        <v>0.96</v>
      </c>
      <c r="BG212" s="102">
        <v>10250</v>
      </c>
      <c r="BH212" s="102">
        <v>497100</v>
      </c>
      <c r="BI212" s="106">
        <v>6.2E-2</v>
      </c>
      <c r="BJ212" s="96">
        <v>897</v>
      </c>
      <c r="BK212" s="99">
        <f t="shared" si="26"/>
        <v>0.61799999999999999</v>
      </c>
      <c r="BL212" s="99">
        <f t="shared" si="27"/>
        <v>0.14499999999999999</v>
      </c>
      <c r="BN212" s="107" t="s">
        <v>1214</v>
      </c>
      <c r="BO212" s="108" t="str">
        <f t="shared" si="28"/>
        <v>OH</v>
      </c>
      <c r="BP212" s="108">
        <v>94.264401215859706</v>
      </c>
      <c r="BQ212" s="108">
        <v>102.25565954291788</v>
      </c>
      <c r="BR212" s="108">
        <v>76.981270397922671</v>
      </c>
      <c r="BS212" s="108">
        <v>95.798592051384261</v>
      </c>
      <c r="BT212" s="108">
        <v>100.62155952844959</v>
      </c>
      <c r="BU212" s="108">
        <v>91.243916629740667</v>
      </c>
      <c r="BV212" s="108">
        <v>104.34985060293185</v>
      </c>
      <c r="CN212" s="97">
        <v>250</v>
      </c>
      <c r="CO212" s="96" t="s">
        <v>565</v>
      </c>
      <c r="CP212" s="169" t="s">
        <v>1462</v>
      </c>
      <c r="CQ212" s="169" t="s">
        <v>171</v>
      </c>
      <c r="CR212" s="98">
        <v>47500</v>
      </c>
      <c r="CS212" s="98">
        <v>82400</v>
      </c>
      <c r="CT212" s="170">
        <v>0.44</v>
      </c>
    </row>
    <row r="213" spans="47:98" ht="21" hidden="1" customHeight="1" x14ac:dyDescent="0.25">
      <c r="AU213" s="99"/>
      <c r="AV213" s="100">
        <v>1055</v>
      </c>
      <c r="AW213" s="96" t="s">
        <v>3013</v>
      </c>
      <c r="AX213" s="96" t="s">
        <v>880</v>
      </c>
      <c r="AY213" s="101" t="s">
        <v>159</v>
      </c>
      <c r="AZ213" s="101" t="s">
        <v>192</v>
      </c>
      <c r="BA213" s="102">
        <v>72500</v>
      </c>
      <c r="BB213" s="103">
        <v>37000</v>
      </c>
      <c r="BC213" s="103">
        <v>61000</v>
      </c>
      <c r="BD213" s="102">
        <v>315700</v>
      </c>
      <c r="BE213" s="104">
        <v>5.8999999999999997E-2</v>
      </c>
      <c r="BF213" s="105">
        <v>0.86</v>
      </c>
      <c r="BG213" s="102">
        <v>5500</v>
      </c>
      <c r="BH213" s="102">
        <v>340800</v>
      </c>
      <c r="BI213" s="106">
        <v>7.3999999999999996E-2</v>
      </c>
      <c r="BJ213" s="96">
        <v>916</v>
      </c>
      <c r="BK213" s="99">
        <f t="shared" si="26"/>
        <v>4.1000000000000002E-2</v>
      </c>
      <c r="BL213" s="99">
        <f t="shared" si="27"/>
        <v>7.4999999999999997E-2</v>
      </c>
      <c r="BN213" s="107" t="s">
        <v>1287</v>
      </c>
      <c r="BO213" s="108" t="str">
        <f t="shared" si="28"/>
        <v>OH</v>
      </c>
      <c r="BP213" s="108">
        <v>93.134848612554066</v>
      </c>
      <c r="BQ213" s="108">
        <v>101.94415266407847</v>
      </c>
      <c r="BR213" s="108">
        <v>69.810379581093997</v>
      </c>
      <c r="BS213" s="108">
        <v>102.47428224398656</v>
      </c>
      <c r="BT213" s="108">
        <v>100.69265385462671</v>
      </c>
      <c r="BU213" s="108">
        <v>107.65873279563047</v>
      </c>
      <c r="BV213" s="108">
        <v>103.22395674093092</v>
      </c>
      <c r="CN213" s="97" t="s">
        <v>1534</v>
      </c>
      <c r="CO213" s="96" t="s">
        <v>330</v>
      </c>
      <c r="CP213" s="169" t="s">
        <v>1462</v>
      </c>
      <c r="CQ213" s="169" t="s">
        <v>1454</v>
      </c>
      <c r="CR213" s="98">
        <v>45000</v>
      </c>
      <c r="CS213" s="98">
        <v>84500</v>
      </c>
      <c r="CT213" s="170">
        <v>0.46</v>
      </c>
    </row>
    <row r="214" spans="47:98" ht="21" hidden="1" customHeight="1" x14ac:dyDescent="0.25">
      <c r="AU214" s="99"/>
      <c r="AV214" s="100">
        <v>1152</v>
      </c>
      <c r="AW214" s="96" t="s">
        <v>3014</v>
      </c>
      <c r="AX214" s="96" t="s">
        <v>880</v>
      </c>
      <c r="AY214" s="101" t="s">
        <v>163</v>
      </c>
      <c r="AZ214" s="101" t="s">
        <v>192</v>
      </c>
      <c r="BA214" s="102">
        <v>118500</v>
      </c>
      <c r="BB214" s="103">
        <v>37000</v>
      </c>
      <c r="BC214" s="103">
        <v>61000</v>
      </c>
      <c r="BD214" s="102">
        <v>269700</v>
      </c>
      <c r="BE214" s="104">
        <v>4.2000000000000003E-2</v>
      </c>
      <c r="BF214" s="105">
        <v>0.86</v>
      </c>
      <c r="BG214" s="102">
        <v>5500</v>
      </c>
      <c r="BH214" s="102">
        <v>269700</v>
      </c>
      <c r="BI214" s="106">
        <v>4.2000000000000003E-2</v>
      </c>
      <c r="BJ214" s="96">
        <v>916</v>
      </c>
      <c r="BK214" s="99">
        <f t="shared" si="26"/>
        <v>0.44700000000000001</v>
      </c>
      <c r="BL214" s="99">
        <f t="shared" si="27"/>
        <v>7.4999999999999997E-2</v>
      </c>
      <c r="BN214" s="107" t="s">
        <v>1409</v>
      </c>
      <c r="BO214" s="108" t="str">
        <f t="shared" si="28"/>
        <v>OH</v>
      </c>
      <c r="BP214" s="108">
        <v>95.39632307382692</v>
      </c>
      <c r="BQ214" s="108">
        <v>96.423705621356632</v>
      </c>
      <c r="BR214" s="108">
        <v>83.885690694905264</v>
      </c>
      <c r="BS214" s="108">
        <v>123.268242754955</v>
      </c>
      <c r="BT214" s="108">
        <v>99.202884084728055</v>
      </c>
      <c r="BU214" s="108">
        <v>89.197262452272327</v>
      </c>
      <c r="BV214" s="108">
        <v>96.214204793669211</v>
      </c>
      <c r="CN214" s="97" t="s">
        <v>1512</v>
      </c>
      <c r="CO214" s="96" t="s">
        <v>275</v>
      </c>
      <c r="CP214" s="169" t="s">
        <v>1462</v>
      </c>
      <c r="CQ214" s="169" t="s">
        <v>1513</v>
      </c>
      <c r="CR214" s="98">
        <v>46600</v>
      </c>
      <c r="CS214" s="98">
        <v>87000</v>
      </c>
      <c r="CT214" s="170">
        <v>0.52</v>
      </c>
    </row>
    <row r="215" spans="47:98" ht="21" hidden="1" customHeight="1" x14ac:dyDescent="0.25">
      <c r="AU215" s="99"/>
      <c r="AV215" s="100">
        <v>651</v>
      </c>
      <c r="AW215" s="96" t="s">
        <v>2009</v>
      </c>
      <c r="AX215" s="96" t="s">
        <v>620</v>
      </c>
      <c r="AY215" s="101" t="s">
        <v>159</v>
      </c>
      <c r="AZ215" s="101" t="s">
        <v>195</v>
      </c>
      <c r="BA215" s="102">
        <v>93500</v>
      </c>
      <c r="BB215" s="103">
        <v>43500</v>
      </c>
      <c r="BC215" s="103">
        <v>64000</v>
      </c>
      <c r="BD215" s="102">
        <v>502000</v>
      </c>
      <c r="BE215" s="104">
        <v>6.5000000000000002E-2</v>
      </c>
      <c r="BF215" s="105">
        <v>0.78</v>
      </c>
      <c r="BG215" s="102">
        <v>7000</v>
      </c>
      <c r="BH215" s="102">
        <v>536000</v>
      </c>
      <c r="BI215" s="106">
        <v>8.1000000000000003E-2</v>
      </c>
      <c r="BJ215" s="96">
        <v>25</v>
      </c>
      <c r="BK215" s="99">
        <f t="shared" si="26"/>
        <v>0.245</v>
      </c>
      <c r="BL215" s="99">
        <f t="shared" si="27"/>
        <v>0.55100000000000005</v>
      </c>
      <c r="BN215" s="107" t="s">
        <v>1432</v>
      </c>
      <c r="BO215" s="108" t="str">
        <f t="shared" si="28"/>
        <v>OH</v>
      </c>
      <c r="BP215" s="108">
        <v>92.644218298876339</v>
      </c>
      <c r="BQ215" s="108">
        <v>99.488111172925912</v>
      </c>
      <c r="BR215" s="108">
        <v>72.115346797900102</v>
      </c>
      <c r="BS215" s="108">
        <v>123.42455721299021</v>
      </c>
      <c r="BT215" s="108">
        <v>103.00377068579232</v>
      </c>
      <c r="BU215" s="108">
        <v>94.592728619455386</v>
      </c>
      <c r="BV215" s="108">
        <v>95.206145383946989</v>
      </c>
      <c r="CN215" s="97" t="s">
        <v>1712</v>
      </c>
      <c r="CO215" s="96" t="s">
        <v>783</v>
      </c>
      <c r="CP215" s="169" t="s">
        <v>1451</v>
      </c>
      <c r="CQ215" s="169" t="s">
        <v>177</v>
      </c>
      <c r="CR215" s="98">
        <v>43000</v>
      </c>
      <c r="CS215" s="98">
        <v>66700</v>
      </c>
      <c r="CT215" s="170">
        <v>0.55000000000000004</v>
      </c>
    </row>
    <row r="216" spans="47:98" ht="21" hidden="1" customHeight="1" x14ac:dyDescent="0.25">
      <c r="AU216" s="99"/>
      <c r="AV216" s="100">
        <v>716</v>
      </c>
      <c r="AW216" s="96" t="s">
        <v>2010</v>
      </c>
      <c r="AX216" s="96" t="s">
        <v>620</v>
      </c>
      <c r="AY216" s="101" t="s">
        <v>163</v>
      </c>
      <c r="AZ216" s="101" t="s">
        <v>195</v>
      </c>
      <c r="BA216" s="102">
        <v>128500</v>
      </c>
      <c r="BB216" s="103">
        <v>43500</v>
      </c>
      <c r="BC216" s="103">
        <v>64000</v>
      </c>
      <c r="BD216" s="102">
        <v>466900</v>
      </c>
      <c r="BE216" s="104">
        <v>5.3999999999999999E-2</v>
      </c>
      <c r="BF216" s="105">
        <v>0.78</v>
      </c>
      <c r="BG216" s="102">
        <v>7000</v>
      </c>
      <c r="BH216" s="102">
        <v>466900</v>
      </c>
      <c r="BI216" s="106">
        <v>5.3999999999999999E-2</v>
      </c>
      <c r="BJ216" s="96">
        <v>25</v>
      </c>
      <c r="BK216" s="99">
        <f t="shared" si="26"/>
        <v>0.51900000000000002</v>
      </c>
      <c r="BL216" s="99">
        <f t="shared" si="27"/>
        <v>0.55100000000000005</v>
      </c>
      <c r="BN216" s="107" t="s">
        <v>1435</v>
      </c>
      <c r="BO216" s="108" t="str">
        <f t="shared" si="28"/>
        <v>OH</v>
      </c>
      <c r="BP216" s="108">
        <v>90.35438380566211</v>
      </c>
      <c r="BQ216" s="108">
        <v>92.554123796318066</v>
      </c>
      <c r="BR216" s="108">
        <v>77.652778071223921</v>
      </c>
      <c r="BS216" s="108">
        <v>110.22230351119258</v>
      </c>
      <c r="BT216" s="108">
        <v>92.424528362662159</v>
      </c>
      <c r="BU216" s="108">
        <v>86.854412914529689</v>
      </c>
      <c r="BV216" s="108">
        <v>94.396684401201938</v>
      </c>
      <c r="CN216" s="97" t="s">
        <v>1808</v>
      </c>
      <c r="CO216" s="96" t="s">
        <v>1809</v>
      </c>
      <c r="CP216" s="169" t="s">
        <v>1448</v>
      </c>
      <c r="CQ216" s="169" t="s">
        <v>177</v>
      </c>
      <c r="CR216" s="98">
        <v>41100</v>
      </c>
      <c r="CS216" s="98">
        <v>58500</v>
      </c>
      <c r="CT216" s="169" t="s">
        <v>1459</v>
      </c>
    </row>
    <row r="217" spans="47:98" ht="21" hidden="1" customHeight="1" x14ac:dyDescent="0.25">
      <c r="AU217" s="99"/>
      <c r="AV217" s="100">
        <v>930</v>
      </c>
      <c r="AW217" s="96" t="s">
        <v>2057</v>
      </c>
      <c r="AX217" s="96" t="s">
        <v>802</v>
      </c>
      <c r="AY217" s="101" t="s">
        <v>152</v>
      </c>
      <c r="AZ217" s="101" t="s">
        <v>177</v>
      </c>
      <c r="BA217" s="102">
        <v>142000</v>
      </c>
      <c r="BB217" s="103">
        <v>40500</v>
      </c>
      <c r="BC217" s="103">
        <v>54000</v>
      </c>
      <c r="BD217" s="102">
        <v>370400</v>
      </c>
      <c r="BE217" s="104">
        <v>4.4999999999999998E-2</v>
      </c>
      <c r="BF217" s="105">
        <v>1</v>
      </c>
      <c r="BG217" s="102">
        <v>17750</v>
      </c>
      <c r="BH217" s="102">
        <v>446300</v>
      </c>
      <c r="BI217" s="106">
        <v>7.1999999999999995E-2</v>
      </c>
      <c r="BJ217" s="96">
        <v>81</v>
      </c>
      <c r="BK217" s="99">
        <f t="shared" si="26"/>
        <v>0.6</v>
      </c>
      <c r="BL217" s="99">
        <f t="shared" si="27"/>
        <v>0.28000000000000003</v>
      </c>
      <c r="BN217" s="107" t="s">
        <v>1123</v>
      </c>
      <c r="BO217" s="108" t="str">
        <f t="shared" si="28"/>
        <v>OK</v>
      </c>
      <c r="BP217" s="108">
        <v>87.34432640010408</v>
      </c>
      <c r="BQ217" s="108">
        <v>92.91256735256421</v>
      </c>
      <c r="BR217" s="108">
        <v>77.341220819070074</v>
      </c>
      <c r="BS217" s="108">
        <v>84.762097630984726</v>
      </c>
      <c r="BT217" s="108">
        <v>101.34780599245367</v>
      </c>
      <c r="BU217" s="108">
        <v>93.714144666613763</v>
      </c>
      <c r="BV217" s="108">
        <v>89.762005386879011</v>
      </c>
      <c r="CN217" s="97">
        <v>515</v>
      </c>
      <c r="CO217" s="96" t="s">
        <v>257</v>
      </c>
      <c r="CP217" s="169" t="s">
        <v>1462</v>
      </c>
      <c r="CQ217" s="169" t="s">
        <v>177</v>
      </c>
      <c r="CR217" s="98">
        <v>46700</v>
      </c>
      <c r="CS217" s="98">
        <v>71600</v>
      </c>
      <c r="CT217" s="170">
        <v>0.51</v>
      </c>
    </row>
    <row r="218" spans="47:98" ht="21" hidden="1" customHeight="1" x14ac:dyDescent="0.25">
      <c r="AU218" s="99"/>
      <c r="AV218" s="100">
        <v>365</v>
      </c>
      <c r="AW218" s="96" t="s">
        <v>2132</v>
      </c>
      <c r="AX218" s="96" t="s">
        <v>434</v>
      </c>
      <c r="AY218" s="101" t="s">
        <v>159</v>
      </c>
      <c r="AZ218" s="101" t="s">
        <v>195</v>
      </c>
      <c r="BA218" s="102">
        <v>68500</v>
      </c>
      <c r="BB218" s="103">
        <v>41000</v>
      </c>
      <c r="BC218" s="103">
        <v>52000</v>
      </c>
      <c r="BD218" s="102">
        <v>649100</v>
      </c>
      <c r="BE218" s="104">
        <v>8.3000000000000004E-2</v>
      </c>
      <c r="BF218" s="105">
        <v>0.84</v>
      </c>
      <c r="BG218" s="102">
        <v>7000</v>
      </c>
      <c r="BH218" s="102">
        <v>683600</v>
      </c>
      <c r="BI218" s="106">
        <v>0.109</v>
      </c>
      <c r="BJ218" s="96">
        <v>149</v>
      </c>
      <c r="BK218" s="99">
        <f t="shared" si="26"/>
        <v>1.7000000000000001E-2</v>
      </c>
      <c r="BL218" s="99">
        <f t="shared" si="27"/>
        <v>0.32800000000000001</v>
      </c>
      <c r="BN218" s="107" t="s">
        <v>1201</v>
      </c>
      <c r="BO218" s="108" t="str">
        <f t="shared" si="28"/>
        <v>OK</v>
      </c>
      <c r="BP218" s="108">
        <v>91.631185795818283</v>
      </c>
      <c r="BQ218" s="108">
        <v>88.72233090667298</v>
      </c>
      <c r="BR218" s="108">
        <v>82.778215064772738</v>
      </c>
      <c r="BS218" s="108">
        <v>90.187276201908745</v>
      </c>
      <c r="BT218" s="108">
        <v>97.705508618424844</v>
      </c>
      <c r="BU218" s="108">
        <v>94.25944901974222</v>
      </c>
      <c r="BV218" s="108">
        <v>98.927763610795111</v>
      </c>
      <c r="CN218" s="97">
        <v>310</v>
      </c>
      <c r="CO218" s="96" t="s">
        <v>232</v>
      </c>
      <c r="CP218" s="169" t="s">
        <v>1462</v>
      </c>
      <c r="CQ218" s="169" t="s">
        <v>177</v>
      </c>
      <c r="CR218" s="98">
        <v>44600</v>
      </c>
      <c r="CS218" s="98">
        <v>79600</v>
      </c>
      <c r="CT218" s="170">
        <v>0.46</v>
      </c>
    </row>
    <row r="219" spans="47:98" ht="21" hidden="1" customHeight="1" x14ac:dyDescent="0.25">
      <c r="AU219" s="99"/>
      <c r="AV219" s="100">
        <v>423</v>
      </c>
      <c r="AW219" s="96" t="s">
        <v>2133</v>
      </c>
      <c r="AX219" s="96" t="s">
        <v>434</v>
      </c>
      <c r="AY219" s="101" t="s">
        <v>163</v>
      </c>
      <c r="AZ219" s="101" t="s">
        <v>195</v>
      </c>
      <c r="BA219" s="102">
        <v>105000</v>
      </c>
      <c r="BB219" s="103">
        <v>41000</v>
      </c>
      <c r="BC219" s="103">
        <v>52000</v>
      </c>
      <c r="BD219" s="102">
        <v>612600</v>
      </c>
      <c r="BE219" s="104">
        <v>6.8000000000000005E-2</v>
      </c>
      <c r="BF219" s="105">
        <v>0.84</v>
      </c>
      <c r="BG219" s="102">
        <v>7000</v>
      </c>
      <c r="BH219" s="102">
        <v>612600</v>
      </c>
      <c r="BI219" s="106">
        <v>6.8000000000000005E-2</v>
      </c>
      <c r="BJ219" s="96">
        <v>149</v>
      </c>
      <c r="BK219" s="99">
        <f t="shared" si="26"/>
        <v>0.34799999999999998</v>
      </c>
      <c r="BL219" s="99">
        <f t="shared" si="27"/>
        <v>0.32800000000000001</v>
      </c>
      <c r="BN219" s="107" t="s">
        <v>1204</v>
      </c>
      <c r="BO219" s="108" t="str">
        <f t="shared" si="28"/>
        <v>OK</v>
      </c>
      <c r="BP219" s="108">
        <v>93.631785541969691</v>
      </c>
      <c r="BQ219" s="108">
        <v>103.47149672596483</v>
      </c>
      <c r="BR219" s="108">
        <v>77.439209970104741</v>
      </c>
      <c r="BS219" s="108">
        <v>96.074484167542025</v>
      </c>
      <c r="BT219" s="108">
        <v>99.522349467537069</v>
      </c>
      <c r="BU219" s="108">
        <v>99.548140470417508</v>
      </c>
      <c r="BV219" s="108">
        <v>100.72688096699942</v>
      </c>
      <c r="CN219" s="97" t="s">
        <v>1742</v>
      </c>
      <c r="CO219" s="96" t="s">
        <v>547</v>
      </c>
      <c r="CP219" s="169" t="s">
        <v>1448</v>
      </c>
      <c r="CQ219" s="169" t="s">
        <v>177</v>
      </c>
      <c r="CR219" s="98">
        <v>42500</v>
      </c>
      <c r="CS219" s="98">
        <v>64600</v>
      </c>
      <c r="CT219" s="170">
        <v>0.54</v>
      </c>
    </row>
    <row r="220" spans="47:98" ht="21" hidden="1" customHeight="1" x14ac:dyDescent="0.25">
      <c r="AU220" s="99"/>
      <c r="AV220" s="100">
        <v>907</v>
      </c>
      <c r="AW220" s="96" t="s">
        <v>2156</v>
      </c>
      <c r="AX220" s="96" t="s">
        <v>785</v>
      </c>
      <c r="AY220" s="101" t="s">
        <v>159</v>
      </c>
      <c r="AZ220" s="101" t="s">
        <v>195</v>
      </c>
      <c r="BA220" s="102">
        <v>82000</v>
      </c>
      <c r="BB220" s="103">
        <v>34000</v>
      </c>
      <c r="BC220" s="103">
        <v>66500</v>
      </c>
      <c r="BD220" s="102">
        <v>379400</v>
      </c>
      <c r="BE220" s="104">
        <v>6.0999999999999999E-2</v>
      </c>
      <c r="BF220" s="105">
        <v>0.79</v>
      </c>
      <c r="BG220" s="102">
        <v>7000</v>
      </c>
      <c r="BH220" s="102">
        <v>412200</v>
      </c>
      <c r="BI220" s="106">
        <v>7.9000000000000001E-2</v>
      </c>
      <c r="BJ220" s="96">
        <v>177</v>
      </c>
      <c r="BK220" s="99">
        <f t="shared" si="26"/>
        <v>0.125</v>
      </c>
      <c r="BL220" s="99">
        <f t="shared" si="27"/>
        <v>1.4E-2</v>
      </c>
      <c r="BN220" s="107" t="s">
        <v>1284</v>
      </c>
      <c r="BO220" s="108" t="str">
        <f t="shared" si="28"/>
        <v>OK</v>
      </c>
      <c r="BP220" s="108">
        <v>93.831306385445004</v>
      </c>
      <c r="BQ220" s="108">
        <v>96.293063914916942</v>
      </c>
      <c r="BR220" s="108">
        <v>87.007633174649854</v>
      </c>
      <c r="BS220" s="108">
        <v>87.531549096064055</v>
      </c>
      <c r="BT220" s="108">
        <v>106.9198643087188</v>
      </c>
      <c r="BU220" s="108">
        <v>96.18229187410347</v>
      </c>
      <c r="BV220" s="108">
        <v>96.620451414731363</v>
      </c>
      <c r="CN220" s="97">
        <v>1004</v>
      </c>
      <c r="CO220" s="96" t="s">
        <v>1855</v>
      </c>
      <c r="CP220" s="169" t="s">
        <v>1462</v>
      </c>
      <c r="CQ220" s="169" t="s">
        <v>177</v>
      </c>
      <c r="CR220" s="98">
        <v>45000</v>
      </c>
      <c r="CS220" s="98">
        <v>49000</v>
      </c>
      <c r="CT220" s="169" t="s">
        <v>1459</v>
      </c>
    </row>
    <row r="221" spans="47:98" ht="21" hidden="1" customHeight="1" x14ac:dyDescent="0.25">
      <c r="AU221" s="99"/>
      <c r="AV221" s="100">
        <v>1014</v>
      </c>
      <c r="AW221" s="96" t="s">
        <v>2157</v>
      </c>
      <c r="AX221" s="96" t="s">
        <v>785</v>
      </c>
      <c r="AY221" s="101" t="s">
        <v>163</v>
      </c>
      <c r="AZ221" s="101" t="s">
        <v>195</v>
      </c>
      <c r="BA221" s="102">
        <v>128000</v>
      </c>
      <c r="BB221" s="103">
        <v>34000</v>
      </c>
      <c r="BC221" s="103">
        <v>66500</v>
      </c>
      <c r="BD221" s="102">
        <v>333300</v>
      </c>
      <c r="BE221" s="104">
        <v>4.4999999999999998E-2</v>
      </c>
      <c r="BF221" s="105">
        <v>0.79</v>
      </c>
      <c r="BG221" s="102">
        <v>7000</v>
      </c>
      <c r="BH221" s="102">
        <v>333300</v>
      </c>
      <c r="BI221" s="106">
        <v>4.4999999999999998E-2</v>
      </c>
      <c r="BJ221" s="96">
        <v>177</v>
      </c>
      <c r="BK221" s="99">
        <f t="shared" si="26"/>
        <v>0.51</v>
      </c>
      <c r="BL221" s="99">
        <f t="shared" si="27"/>
        <v>1.4E-2</v>
      </c>
      <c r="BN221" s="107" t="s">
        <v>1322</v>
      </c>
      <c r="BO221" s="108" t="str">
        <f t="shared" si="28"/>
        <v>OK</v>
      </c>
      <c r="BP221" s="108">
        <v>86.004767163939775</v>
      </c>
      <c r="BQ221" s="108">
        <v>98.03604290790517</v>
      </c>
      <c r="BR221" s="108">
        <v>68.31260169818259</v>
      </c>
      <c r="BS221" s="108">
        <v>97.491701810320919</v>
      </c>
      <c r="BT221" s="108">
        <v>80.783482830138809</v>
      </c>
      <c r="BU221" s="108">
        <v>96.685473021917005</v>
      </c>
      <c r="BV221" s="108">
        <v>93.45325428857133</v>
      </c>
      <c r="CN221" s="97" t="s">
        <v>1641</v>
      </c>
      <c r="CO221" s="96" t="s">
        <v>1643</v>
      </c>
      <c r="CP221" s="169" t="s">
        <v>1447</v>
      </c>
      <c r="CQ221" s="169" t="s">
        <v>177</v>
      </c>
      <c r="CR221" s="98">
        <v>47500</v>
      </c>
      <c r="CS221" s="98">
        <v>72300</v>
      </c>
      <c r="CT221" s="170">
        <v>0.52</v>
      </c>
    </row>
    <row r="222" spans="47:98" ht="21" hidden="1" customHeight="1" x14ac:dyDescent="0.25">
      <c r="AU222" s="99"/>
      <c r="AV222" s="100">
        <v>305</v>
      </c>
      <c r="AW222" s="96" t="s">
        <v>2226</v>
      </c>
      <c r="AX222" s="117" t="s">
        <v>394</v>
      </c>
      <c r="AY222" s="101" t="s">
        <v>152</v>
      </c>
      <c r="AZ222" s="101" t="s">
        <v>166</v>
      </c>
      <c r="BA222" s="102">
        <v>217000</v>
      </c>
      <c r="BB222" s="103">
        <v>51500</v>
      </c>
      <c r="BC222" s="103">
        <v>84500</v>
      </c>
      <c r="BD222" s="102">
        <v>688700</v>
      </c>
      <c r="BE222" s="104">
        <v>0.05</v>
      </c>
      <c r="BF222" s="105">
        <v>0.56999999999999995</v>
      </c>
      <c r="BG222" s="102">
        <v>28500</v>
      </c>
      <c r="BH222" s="102">
        <v>805700</v>
      </c>
      <c r="BI222" s="106">
        <v>7.8E-2</v>
      </c>
      <c r="BJ222" s="96">
        <v>253</v>
      </c>
      <c r="BK222" s="99">
        <f t="shared" si="26"/>
        <v>0.94799999999999995</v>
      </c>
      <c r="BL222" s="99">
        <f t="shared" si="27"/>
        <v>0.92</v>
      </c>
      <c r="BN222" s="107" t="s">
        <v>1332</v>
      </c>
      <c r="BO222" s="108" t="str">
        <f t="shared" si="28"/>
        <v>OK</v>
      </c>
      <c r="BP222" s="108">
        <v>94.404459831584319</v>
      </c>
      <c r="BQ222" s="108">
        <v>95.344708842746854</v>
      </c>
      <c r="BR222" s="108">
        <v>88.655562383445982</v>
      </c>
      <c r="BS222" s="108">
        <v>91.561531963492911</v>
      </c>
      <c r="BT222" s="108">
        <v>103.99213666878219</v>
      </c>
      <c r="BU222" s="108">
        <v>96.626826916737613</v>
      </c>
      <c r="BV222" s="108">
        <v>96.847079293842299</v>
      </c>
      <c r="CN222" s="97" t="s">
        <v>1690</v>
      </c>
      <c r="CO222" s="96" t="s">
        <v>276</v>
      </c>
      <c r="CP222" s="169" t="s">
        <v>1467</v>
      </c>
      <c r="CQ222" s="169" t="s">
        <v>177</v>
      </c>
      <c r="CR222" s="98">
        <v>44400</v>
      </c>
      <c r="CS222" s="98">
        <v>68500</v>
      </c>
      <c r="CT222" s="170">
        <v>0.54</v>
      </c>
    </row>
    <row r="223" spans="47:98" ht="21" hidden="1" customHeight="1" x14ac:dyDescent="0.25">
      <c r="AU223" s="99"/>
      <c r="AV223" s="100">
        <v>876</v>
      </c>
      <c r="AW223" s="96" t="s">
        <v>2273</v>
      </c>
      <c r="AX223" s="96" t="s">
        <v>765</v>
      </c>
      <c r="AY223" s="101" t="s">
        <v>159</v>
      </c>
      <c r="AZ223" s="101" t="s">
        <v>195</v>
      </c>
      <c r="BA223" s="102">
        <v>86500</v>
      </c>
      <c r="BB223" s="103">
        <v>41500</v>
      </c>
      <c r="BC223" s="103">
        <v>69000</v>
      </c>
      <c r="BD223" s="102">
        <v>395900</v>
      </c>
      <c r="BE223" s="104">
        <v>0.06</v>
      </c>
      <c r="BF223" s="105">
        <v>0.91</v>
      </c>
      <c r="BG223" s="102">
        <v>8750</v>
      </c>
      <c r="BH223" s="102">
        <v>433900</v>
      </c>
      <c r="BI223" s="106">
        <v>8.1000000000000003E-2</v>
      </c>
      <c r="BJ223" s="96">
        <v>292</v>
      </c>
      <c r="BK223" s="99">
        <f t="shared" si="26"/>
        <v>0.183</v>
      </c>
      <c r="BL223" s="99">
        <f t="shared" si="27"/>
        <v>0.37</v>
      </c>
      <c r="BN223" s="107" t="s">
        <v>1335</v>
      </c>
      <c r="BO223" s="108" t="str">
        <f t="shared" si="28"/>
        <v>OK</v>
      </c>
      <c r="BP223" s="108">
        <v>91.722306675488113</v>
      </c>
      <c r="BQ223" s="108">
        <v>92.911299069856184</v>
      </c>
      <c r="BR223" s="108">
        <v>85.975046617055426</v>
      </c>
      <c r="BS223" s="108">
        <v>88.125256445095701</v>
      </c>
      <c r="BT223" s="108">
        <v>92.626461671505481</v>
      </c>
      <c r="BU223" s="108">
        <v>99.40558796403414</v>
      </c>
      <c r="BV223" s="108">
        <v>96.184505962247854</v>
      </c>
      <c r="CN223" s="97" t="s">
        <v>1595</v>
      </c>
      <c r="CO223" s="96" t="s">
        <v>397</v>
      </c>
      <c r="CP223" s="169" t="s">
        <v>1462</v>
      </c>
      <c r="CQ223" s="169" t="s">
        <v>177</v>
      </c>
      <c r="CR223" s="98">
        <v>41100</v>
      </c>
      <c r="CS223" s="98">
        <v>77700</v>
      </c>
      <c r="CT223" s="170">
        <v>0.42</v>
      </c>
    </row>
    <row r="224" spans="47:98" ht="21" hidden="1" customHeight="1" x14ac:dyDescent="0.25">
      <c r="AU224" s="99"/>
      <c r="AV224" s="100">
        <v>1030</v>
      </c>
      <c r="AW224" s="96" t="s">
        <v>2274</v>
      </c>
      <c r="AX224" s="96" t="s">
        <v>765</v>
      </c>
      <c r="AY224" s="101" t="s">
        <v>163</v>
      </c>
      <c r="AZ224" s="101" t="s">
        <v>195</v>
      </c>
      <c r="BA224" s="102">
        <v>153500</v>
      </c>
      <c r="BB224" s="103">
        <v>41500</v>
      </c>
      <c r="BC224" s="103">
        <v>69000</v>
      </c>
      <c r="BD224" s="102">
        <v>329100</v>
      </c>
      <c r="BE224" s="104">
        <v>0.04</v>
      </c>
      <c r="BF224" s="105">
        <v>0.91</v>
      </c>
      <c r="BG224" s="102">
        <v>8750</v>
      </c>
      <c r="BH224" s="102">
        <v>329100</v>
      </c>
      <c r="BI224" s="106">
        <v>0.04</v>
      </c>
      <c r="BJ224" s="96">
        <v>292</v>
      </c>
      <c r="BK224" s="99">
        <f t="shared" si="26"/>
        <v>0.7</v>
      </c>
      <c r="BL224" s="99">
        <f t="shared" si="27"/>
        <v>0.37</v>
      </c>
      <c r="BN224" s="107" t="s">
        <v>1352</v>
      </c>
      <c r="BO224" s="108" t="str">
        <f t="shared" si="28"/>
        <v>OK</v>
      </c>
      <c r="BP224" s="108">
        <v>89.985867493030497</v>
      </c>
      <c r="BQ224" s="108">
        <v>94.796462460908629</v>
      </c>
      <c r="BR224" s="108">
        <v>76.64357057226313</v>
      </c>
      <c r="BS224" s="108">
        <v>93.004395994194937</v>
      </c>
      <c r="BT224" s="108">
        <v>94.407730741897538</v>
      </c>
      <c r="BU224" s="108">
        <v>94.444580591429315</v>
      </c>
      <c r="BV224" s="108">
        <v>97.028776660244233</v>
      </c>
      <c r="CN224" s="97" t="s">
        <v>1774</v>
      </c>
      <c r="CO224" s="96" t="s">
        <v>1775</v>
      </c>
      <c r="CP224" s="169" t="s">
        <v>1467</v>
      </c>
      <c r="CQ224" s="169" t="s">
        <v>177</v>
      </c>
      <c r="CR224" s="98">
        <v>39300</v>
      </c>
      <c r="CS224" s="98">
        <v>61400</v>
      </c>
      <c r="CT224" s="169" t="s">
        <v>1459</v>
      </c>
    </row>
    <row r="225" spans="47:98" ht="21" hidden="1" customHeight="1" x14ac:dyDescent="0.25">
      <c r="AU225" s="99"/>
      <c r="AV225" s="100">
        <v>11</v>
      </c>
      <c r="AW225" s="96" t="s">
        <v>2275</v>
      </c>
      <c r="AX225" s="96" t="s">
        <v>167</v>
      </c>
      <c r="AY225" s="101" t="s">
        <v>159</v>
      </c>
      <c r="AZ225" s="101" t="s">
        <v>162</v>
      </c>
      <c r="BA225" s="102">
        <v>87500</v>
      </c>
      <c r="BB225" s="103">
        <v>61000</v>
      </c>
      <c r="BC225" s="103">
        <v>108000</v>
      </c>
      <c r="BD225" s="102">
        <v>1389000</v>
      </c>
      <c r="BE225" s="104">
        <v>0.1</v>
      </c>
      <c r="BF225" s="105">
        <v>0.78</v>
      </c>
      <c r="BG225" s="102">
        <v>11000</v>
      </c>
      <c r="BH225" s="102">
        <v>1440000</v>
      </c>
      <c r="BI225" s="106">
        <v>0.13400000000000001</v>
      </c>
      <c r="BJ225" s="96">
        <v>293</v>
      </c>
      <c r="BK225" s="99">
        <f t="shared" si="26"/>
        <v>0.193</v>
      </c>
      <c r="BL225" s="99">
        <f t="shared" si="27"/>
        <v>0.98499999999999999</v>
      </c>
      <c r="BN225" s="107" t="s">
        <v>1357</v>
      </c>
      <c r="BO225" s="108" t="str">
        <f t="shared" si="28"/>
        <v>OK</v>
      </c>
      <c r="BP225" s="108">
        <v>84.500610382354267</v>
      </c>
      <c r="BQ225" s="108">
        <v>94.972514742892187</v>
      </c>
      <c r="BR225" s="108">
        <v>71.478876624820458</v>
      </c>
      <c r="BS225" s="108">
        <v>82.651859356831835</v>
      </c>
      <c r="BT225" s="108">
        <v>86.622209715988419</v>
      </c>
      <c r="BU225" s="108">
        <v>86.045902205889973</v>
      </c>
      <c r="BV225" s="108">
        <v>91.54391396682739</v>
      </c>
      <c r="CN225" s="97">
        <v>998</v>
      </c>
      <c r="CO225" s="96" t="s">
        <v>1852</v>
      </c>
      <c r="CP225" s="169" t="s">
        <v>1448</v>
      </c>
      <c r="CQ225" s="169" t="s">
        <v>177</v>
      </c>
      <c r="CR225" s="98">
        <v>38900</v>
      </c>
      <c r="CS225" s="98">
        <v>50500</v>
      </c>
      <c r="CT225" s="170">
        <v>0.57999999999999996</v>
      </c>
    </row>
    <row r="226" spans="47:98" ht="21" hidden="1" customHeight="1" x14ac:dyDescent="0.25">
      <c r="AU226" s="99"/>
      <c r="AV226" s="100">
        <v>17</v>
      </c>
      <c r="AW226" s="96" t="s">
        <v>2276</v>
      </c>
      <c r="AX226" s="96" t="s">
        <v>167</v>
      </c>
      <c r="AY226" s="101" t="s">
        <v>163</v>
      </c>
      <c r="AZ226" s="101" t="s">
        <v>162</v>
      </c>
      <c r="BA226" s="102">
        <v>172500</v>
      </c>
      <c r="BB226" s="103">
        <v>61000</v>
      </c>
      <c r="BC226" s="103">
        <v>108000</v>
      </c>
      <c r="BD226" s="102">
        <v>1304000</v>
      </c>
      <c r="BE226" s="104">
        <v>7.5999999999999998E-2</v>
      </c>
      <c r="BF226" s="105">
        <v>0.78</v>
      </c>
      <c r="BG226" s="102">
        <v>11000</v>
      </c>
      <c r="BH226" s="102">
        <v>1304000</v>
      </c>
      <c r="BI226" s="106">
        <v>7.5999999999999998E-2</v>
      </c>
      <c r="BJ226" s="96">
        <v>293</v>
      </c>
      <c r="BK226" s="99">
        <f t="shared" si="26"/>
        <v>0.80200000000000005</v>
      </c>
      <c r="BL226" s="99">
        <f t="shared" si="27"/>
        <v>0.98499999999999999</v>
      </c>
      <c r="BN226" s="107" t="s">
        <v>1401</v>
      </c>
      <c r="BO226" s="108" t="str">
        <f t="shared" si="28"/>
        <v>OK</v>
      </c>
      <c r="BP226" s="108">
        <v>90.128976313165452</v>
      </c>
      <c r="BQ226" s="108">
        <v>95.501363853764701</v>
      </c>
      <c r="BR226" s="108">
        <v>81.224564074522604</v>
      </c>
      <c r="BS226" s="108">
        <v>97.910982849056609</v>
      </c>
      <c r="BT226" s="108">
        <v>88.804836022699988</v>
      </c>
      <c r="BU226" s="108">
        <v>95.66183824882242</v>
      </c>
      <c r="BV226" s="108">
        <v>93.126426586166161</v>
      </c>
      <c r="CN226" s="97" t="s">
        <v>1620</v>
      </c>
      <c r="CO226" s="96" t="s">
        <v>1621</v>
      </c>
      <c r="CP226" s="169" t="s">
        <v>1451</v>
      </c>
      <c r="CQ226" s="169" t="s">
        <v>177</v>
      </c>
      <c r="CR226" s="98">
        <v>46200</v>
      </c>
      <c r="CS226" s="98">
        <v>75000</v>
      </c>
      <c r="CT226" s="170">
        <v>0.43</v>
      </c>
    </row>
    <row r="227" spans="47:98" ht="21" hidden="1" customHeight="1" x14ac:dyDescent="0.25">
      <c r="AU227" s="99"/>
      <c r="AV227" s="100">
        <v>925</v>
      </c>
      <c r="AW227" s="96" t="s">
        <v>2277</v>
      </c>
      <c r="AX227" s="96" t="s">
        <v>797</v>
      </c>
      <c r="AY227" s="101" t="s">
        <v>159</v>
      </c>
      <c r="AZ227" s="101" t="s">
        <v>192</v>
      </c>
      <c r="BA227" s="102">
        <v>85500</v>
      </c>
      <c r="BB227" s="103">
        <v>42000</v>
      </c>
      <c r="BC227" s="103">
        <v>64500</v>
      </c>
      <c r="BD227" s="102">
        <v>372300</v>
      </c>
      <c r="BE227" s="104">
        <v>5.8999999999999997E-2</v>
      </c>
      <c r="BF227" s="105">
        <v>0.79</v>
      </c>
      <c r="BG227" s="102">
        <v>7250</v>
      </c>
      <c r="BH227" s="102">
        <v>406000</v>
      </c>
      <c r="BI227" s="106">
        <v>7.6999999999999999E-2</v>
      </c>
      <c r="BJ227" s="96">
        <v>294</v>
      </c>
      <c r="BK227" s="99">
        <f t="shared" si="26"/>
        <v>0.16400000000000001</v>
      </c>
      <c r="BL227" s="99">
        <f t="shared" si="27"/>
        <v>0.41699999999999998</v>
      </c>
      <c r="BN227" s="107" t="s">
        <v>1412</v>
      </c>
      <c r="BO227" s="108" t="str">
        <f t="shared" si="28"/>
        <v>OK</v>
      </c>
      <c r="BP227" s="108">
        <v>88.448897724379449</v>
      </c>
      <c r="BQ227" s="108">
        <v>91.869919028307137</v>
      </c>
      <c r="BR227" s="108">
        <v>66.484816812073859</v>
      </c>
      <c r="BS227" s="108">
        <v>95.163992936097785</v>
      </c>
      <c r="BT227" s="108">
        <v>99.077163853633607</v>
      </c>
      <c r="BU227" s="108">
        <v>94.574185335632421</v>
      </c>
      <c r="BV227" s="108">
        <v>100.4700970917639</v>
      </c>
      <c r="CN227" s="97" t="s">
        <v>1561</v>
      </c>
      <c r="CO227" s="96" t="s">
        <v>297</v>
      </c>
      <c r="CP227" s="169" t="s">
        <v>1466</v>
      </c>
      <c r="CQ227" s="169" t="s">
        <v>177</v>
      </c>
      <c r="CR227" s="98">
        <v>49100</v>
      </c>
      <c r="CS227" s="98">
        <v>81300</v>
      </c>
      <c r="CT227" s="170">
        <v>0.5</v>
      </c>
    </row>
    <row r="228" spans="47:98" ht="21" hidden="1" customHeight="1" x14ac:dyDescent="0.25">
      <c r="AU228" s="99"/>
      <c r="AV228" s="100">
        <v>1033</v>
      </c>
      <c r="AW228" s="96" t="s">
        <v>2278</v>
      </c>
      <c r="AX228" s="96" t="s">
        <v>797</v>
      </c>
      <c r="AY228" s="101" t="s">
        <v>163</v>
      </c>
      <c r="AZ228" s="101" t="s">
        <v>192</v>
      </c>
      <c r="BA228" s="102">
        <v>130000</v>
      </c>
      <c r="BB228" s="103">
        <v>42000</v>
      </c>
      <c r="BC228" s="103">
        <v>64500</v>
      </c>
      <c r="BD228" s="102">
        <v>327800</v>
      </c>
      <c r="BE228" s="104">
        <v>4.3999999999999997E-2</v>
      </c>
      <c r="BF228" s="105">
        <v>0.79</v>
      </c>
      <c r="BG228" s="102">
        <v>7250</v>
      </c>
      <c r="BH228" s="102">
        <v>327800</v>
      </c>
      <c r="BI228" s="106">
        <v>4.3999999999999997E-2</v>
      </c>
      <c r="BJ228" s="96">
        <v>294</v>
      </c>
      <c r="BK228" s="99">
        <f t="shared" si="26"/>
        <v>0.53</v>
      </c>
      <c r="BL228" s="99">
        <f t="shared" si="27"/>
        <v>0.41699999999999998</v>
      </c>
      <c r="BN228" s="107" t="s">
        <v>1206</v>
      </c>
      <c r="BO228" s="108" t="str">
        <f t="shared" si="28"/>
        <v>OR</v>
      </c>
      <c r="BP228" s="108">
        <v>109.84038604850997</v>
      </c>
      <c r="BQ228" s="108">
        <v>93.787315373777403</v>
      </c>
      <c r="BR228" s="108">
        <v>132.27658951642718</v>
      </c>
      <c r="BS228" s="108">
        <v>85.287180859166099</v>
      </c>
      <c r="BT228" s="108">
        <v>110.03690698992207</v>
      </c>
      <c r="BU228" s="108">
        <v>118.20749964874382</v>
      </c>
      <c r="BV228" s="108">
        <v>102.9108138708759</v>
      </c>
      <c r="CN228" s="97" t="s">
        <v>1613</v>
      </c>
      <c r="CO228" s="96" t="s">
        <v>266</v>
      </c>
      <c r="CP228" s="169" t="s">
        <v>1447</v>
      </c>
      <c r="CQ228" s="169" t="s">
        <v>177</v>
      </c>
      <c r="CR228" s="98">
        <v>47100</v>
      </c>
      <c r="CS228" s="98">
        <v>75900</v>
      </c>
      <c r="CT228" s="170">
        <v>0.56000000000000005</v>
      </c>
    </row>
    <row r="229" spans="47:98" ht="21" hidden="1" customHeight="1" x14ac:dyDescent="0.25">
      <c r="AU229" s="99"/>
      <c r="AV229" s="100">
        <v>581</v>
      </c>
      <c r="AW229" s="96" t="s">
        <v>2279</v>
      </c>
      <c r="AX229" s="96" t="s">
        <v>574</v>
      </c>
      <c r="AY229" s="101" t="s">
        <v>159</v>
      </c>
      <c r="AZ229" s="101" t="s">
        <v>192</v>
      </c>
      <c r="BA229" s="102">
        <v>107000</v>
      </c>
      <c r="BB229" s="103">
        <v>42500</v>
      </c>
      <c r="BC229" s="103">
        <v>71500</v>
      </c>
      <c r="BD229" s="102">
        <v>536400</v>
      </c>
      <c r="BE229" s="104">
        <v>6.3E-2</v>
      </c>
      <c r="BF229" s="105">
        <v>0.88</v>
      </c>
      <c r="BG229" s="102">
        <v>10500</v>
      </c>
      <c r="BH229" s="102">
        <v>585700</v>
      </c>
      <c r="BI229" s="106">
        <v>8.5000000000000006E-2</v>
      </c>
      <c r="BJ229" s="96">
        <v>296</v>
      </c>
      <c r="BK229" s="99">
        <f t="shared" si="26"/>
        <v>0.36099999999999999</v>
      </c>
      <c r="BL229" s="99">
        <f t="shared" si="27"/>
        <v>0.45400000000000001</v>
      </c>
      <c r="BN229" s="107" t="s">
        <v>1354</v>
      </c>
      <c r="BO229" s="108" t="str">
        <f t="shared" si="28"/>
        <v>OR</v>
      </c>
      <c r="BP229" s="108">
        <v>111.30431586377981</v>
      </c>
      <c r="BQ229" s="108">
        <v>105.83523405113331</v>
      </c>
      <c r="BR229" s="108">
        <v>130.77969067627018</v>
      </c>
      <c r="BS229" s="108">
        <v>87.099651466018756</v>
      </c>
      <c r="BT229" s="108">
        <v>105.76985372811423</v>
      </c>
      <c r="BU229" s="108">
        <v>113.61681802523766</v>
      </c>
      <c r="BV229" s="108">
        <v>105.11007970626079</v>
      </c>
      <c r="CN229" s="97">
        <v>82</v>
      </c>
      <c r="CO229" s="96" t="s">
        <v>315</v>
      </c>
      <c r="CP229" s="169" t="s">
        <v>1451</v>
      </c>
      <c r="CQ229" s="169" t="s">
        <v>171</v>
      </c>
      <c r="CR229" s="98">
        <v>43800</v>
      </c>
      <c r="CS229" s="98">
        <v>94900</v>
      </c>
      <c r="CT229" s="170">
        <v>0.46</v>
      </c>
    </row>
    <row r="230" spans="47:98" ht="21" hidden="1" customHeight="1" x14ac:dyDescent="0.25">
      <c r="AU230" s="99"/>
      <c r="AV230" s="100">
        <v>744</v>
      </c>
      <c r="AW230" s="96" t="s">
        <v>2280</v>
      </c>
      <c r="AX230" s="96" t="s">
        <v>574</v>
      </c>
      <c r="AY230" s="101" t="s">
        <v>163</v>
      </c>
      <c r="AZ230" s="101" t="s">
        <v>192</v>
      </c>
      <c r="BA230" s="102">
        <v>186500</v>
      </c>
      <c r="BB230" s="103">
        <v>42500</v>
      </c>
      <c r="BC230" s="103">
        <v>71500</v>
      </c>
      <c r="BD230" s="102">
        <v>456900</v>
      </c>
      <c r="BE230" s="104">
        <v>4.2999999999999997E-2</v>
      </c>
      <c r="BF230" s="105">
        <v>0.88</v>
      </c>
      <c r="BG230" s="102">
        <v>10500</v>
      </c>
      <c r="BH230" s="102">
        <v>456900</v>
      </c>
      <c r="BI230" s="106">
        <v>4.2999999999999997E-2</v>
      </c>
      <c r="BJ230" s="96">
        <v>296</v>
      </c>
      <c r="BK230" s="99">
        <f t="shared" si="26"/>
        <v>0.86</v>
      </c>
      <c r="BL230" s="99">
        <f t="shared" si="27"/>
        <v>0.45400000000000001</v>
      </c>
      <c r="BN230" s="107" t="s">
        <v>1205</v>
      </c>
      <c r="BO230" s="108" t="str">
        <f t="shared" si="28"/>
        <v>PA</v>
      </c>
      <c r="BP230" s="108">
        <v>92.130360054736798</v>
      </c>
      <c r="BQ230" s="108">
        <v>96.371291968280957</v>
      </c>
      <c r="BR230" s="108">
        <v>91.101696051819488</v>
      </c>
      <c r="BS230" s="108">
        <v>95.958135598275859</v>
      </c>
      <c r="BT230" s="108">
        <v>98.413402654684944</v>
      </c>
      <c r="BU230" s="108">
        <v>91.231235810382842</v>
      </c>
      <c r="BV230" s="108">
        <v>88.397192463654832</v>
      </c>
      <c r="CN230" s="97" t="s">
        <v>1613</v>
      </c>
      <c r="CO230" s="96" t="s">
        <v>976</v>
      </c>
      <c r="CP230" s="169" t="s">
        <v>1451</v>
      </c>
      <c r="CQ230" s="169" t="s">
        <v>177</v>
      </c>
      <c r="CR230" s="98">
        <v>40000</v>
      </c>
      <c r="CS230" s="98">
        <v>75900</v>
      </c>
      <c r="CT230" s="170">
        <v>0.67</v>
      </c>
    </row>
    <row r="231" spans="47:98" ht="21" hidden="1" customHeight="1" x14ac:dyDescent="0.25">
      <c r="AU231" s="99"/>
      <c r="AV231" s="100">
        <v>756</v>
      </c>
      <c r="AW231" s="96" t="s">
        <v>2350</v>
      </c>
      <c r="AX231" s="96" t="s">
        <v>689</v>
      </c>
      <c r="AY231" s="101" t="s">
        <v>159</v>
      </c>
      <c r="AZ231" s="101" t="s">
        <v>195</v>
      </c>
      <c r="BA231" s="102">
        <v>96500</v>
      </c>
      <c r="BB231" s="103">
        <v>40000</v>
      </c>
      <c r="BC231" s="103">
        <v>64500</v>
      </c>
      <c r="BD231" s="102">
        <v>452400</v>
      </c>
      <c r="BE231" s="104">
        <v>6.0999999999999999E-2</v>
      </c>
      <c r="BF231" s="105">
        <v>0.79</v>
      </c>
      <c r="BG231" s="102">
        <v>7000</v>
      </c>
      <c r="BH231" s="102">
        <v>486600</v>
      </c>
      <c r="BI231" s="106">
        <v>7.6999999999999999E-2</v>
      </c>
      <c r="BJ231" s="96">
        <v>375</v>
      </c>
      <c r="BK231" s="99">
        <f t="shared" si="26"/>
        <v>0.27500000000000002</v>
      </c>
      <c r="BL231" s="99">
        <f t="shared" si="27"/>
        <v>0.23899999999999999</v>
      </c>
      <c r="BN231" s="107" t="s">
        <v>1238</v>
      </c>
      <c r="BO231" s="108" t="str">
        <f t="shared" si="28"/>
        <v>PA</v>
      </c>
      <c r="BP231" s="108">
        <v>99.713051478681933</v>
      </c>
      <c r="BQ231" s="108">
        <v>97.768961916315462</v>
      </c>
      <c r="BR231" s="108">
        <v>91.453188751515583</v>
      </c>
      <c r="BS231" s="108">
        <v>110.52038842346454</v>
      </c>
      <c r="BT231" s="108">
        <v>100.15619271051854</v>
      </c>
      <c r="BU231" s="108">
        <v>93.789932885982978</v>
      </c>
      <c r="BV231" s="108">
        <v>105.08533929580022</v>
      </c>
      <c r="CN231" s="97" t="s">
        <v>1652</v>
      </c>
      <c r="CO231" s="96" t="s">
        <v>853</v>
      </c>
      <c r="CP231" s="169" t="s">
        <v>1462</v>
      </c>
      <c r="CQ231" s="169" t="s">
        <v>177</v>
      </c>
      <c r="CR231" s="98">
        <v>38100</v>
      </c>
      <c r="CS231" s="98">
        <v>71300</v>
      </c>
      <c r="CT231" s="170">
        <v>0.61</v>
      </c>
    </row>
    <row r="232" spans="47:98" ht="21" hidden="1" customHeight="1" x14ac:dyDescent="0.25">
      <c r="AU232" s="99"/>
      <c r="AV232" s="100">
        <v>855</v>
      </c>
      <c r="AW232" s="96" t="s">
        <v>2351</v>
      </c>
      <c r="AX232" s="96" t="s">
        <v>689</v>
      </c>
      <c r="AY232" s="101" t="s">
        <v>163</v>
      </c>
      <c r="AZ232" s="101" t="s">
        <v>195</v>
      </c>
      <c r="BA232" s="102">
        <v>143000</v>
      </c>
      <c r="BB232" s="103">
        <v>40000</v>
      </c>
      <c r="BC232" s="103">
        <v>64500</v>
      </c>
      <c r="BD232" s="102">
        <v>405900</v>
      </c>
      <c r="BE232" s="104">
        <v>4.7E-2</v>
      </c>
      <c r="BF232" s="105">
        <v>0.79</v>
      </c>
      <c r="BG232" s="102">
        <v>7000</v>
      </c>
      <c r="BH232" s="102">
        <v>405900</v>
      </c>
      <c r="BI232" s="106">
        <v>4.7E-2</v>
      </c>
      <c r="BJ232" s="96">
        <v>375</v>
      </c>
      <c r="BK232" s="99">
        <f t="shared" si="26"/>
        <v>0.60799999999999998</v>
      </c>
      <c r="BL232" s="99">
        <f t="shared" si="27"/>
        <v>0.23899999999999999</v>
      </c>
      <c r="BN232" s="107" t="s">
        <v>1252</v>
      </c>
      <c r="BO232" s="108" t="str">
        <f t="shared" si="28"/>
        <v>PA</v>
      </c>
      <c r="BP232" s="108">
        <v>93.310337642064852</v>
      </c>
      <c r="BQ232" s="108">
        <v>99.686949955111743</v>
      </c>
      <c r="BR232" s="108">
        <v>84.249814491526593</v>
      </c>
      <c r="BS232" s="108">
        <v>97.735539751155869</v>
      </c>
      <c r="BT232" s="108">
        <v>97.676234673244849</v>
      </c>
      <c r="BU232" s="108">
        <v>91.139508344429274</v>
      </c>
      <c r="BV232" s="108">
        <v>96.367966768499542</v>
      </c>
      <c r="CN232" s="97">
        <v>174</v>
      </c>
      <c r="CO232" s="96" t="s">
        <v>568</v>
      </c>
      <c r="CP232" s="169" t="s">
        <v>1451</v>
      </c>
      <c r="CQ232" s="169" t="s">
        <v>177</v>
      </c>
      <c r="CR232" s="98">
        <v>43000</v>
      </c>
      <c r="CS232" s="98">
        <v>86200</v>
      </c>
      <c r="CT232" s="170">
        <v>0.36</v>
      </c>
    </row>
    <row r="233" spans="47:98" ht="21" hidden="1" customHeight="1" x14ac:dyDescent="0.25">
      <c r="AU233" s="99"/>
      <c r="AV233" s="100">
        <v>1020</v>
      </c>
      <c r="AW233" s="96" t="s">
        <v>2417</v>
      </c>
      <c r="AX233" s="96" t="s">
        <v>857</v>
      </c>
      <c r="AY233" s="101" t="s">
        <v>152</v>
      </c>
      <c r="AZ233" s="101" t="s">
        <v>177</v>
      </c>
      <c r="BA233" s="102">
        <v>187500</v>
      </c>
      <c r="BB233" s="103">
        <v>46000</v>
      </c>
      <c r="BC233" s="103">
        <v>68500</v>
      </c>
      <c r="BD233" s="102">
        <v>330600</v>
      </c>
      <c r="BE233" s="104">
        <v>3.5999999999999997E-2</v>
      </c>
      <c r="BF233" s="105">
        <v>1</v>
      </c>
      <c r="BG233" s="102">
        <v>25500</v>
      </c>
      <c r="BH233" s="102">
        <v>443600</v>
      </c>
      <c r="BI233" s="106">
        <v>6.8000000000000005E-2</v>
      </c>
      <c r="BJ233" s="96">
        <v>443</v>
      </c>
      <c r="BK233" s="99">
        <f t="shared" si="26"/>
        <v>0.86399999999999999</v>
      </c>
      <c r="BL233" s="99">
        <f t="shared" si="27"/>
        <v>0.71899999999999997</v>
      </c>
      <c r="BN233" s="107" t="s">
        <v>1263</v>
      </c>
      <c r="BO233" s="108" t="str">
        <f t="shared" si="28"/>
        <v>PA</v>
      </c>
      <c r="BP233" s="108">
        <v>92.883949822787187</v>
      </c>
      <c r="BQ233" s="108">
        <v>97.705041723269275</v>
      </c>
      <c r="BR233" s="108">
        <v>79.397071480916352</v>
      </c>
      <c r="BS233" s="108">
        <v>100.99169055090924</v>
      </c>
      <c r="BT233" s="108">
        <v>101.62785084362827</v>
      </c>
      <c r="BU233" s="108">
        <v>90.388824803775449</v>
      </c>
      <c r="BV233" s="108">
        <v>98.080887315830438</v>
      </c>
      <c r="CN233" s="97" t="s">
        <v>1494</v>
      </c>
      <c r="CO233" s="96" t="s">
        <v>338</v>
      </c>
      <c r="CP233" s="169" t="s">
        <v>1462</v>
      </c>
      <c r="CQ233" s="169" t="s">
        <v>1464</v>
      </c>
      <c r="CR233" s="98">
        <v>41600</v>
      </c>
      <c r="CS233" s="98">
        <v>90900</v>
      </c>
      <c r="CT233" s="170">
        <v>0.48</v>
      </c>
    </row>
    <row r="234" spans="47:98" ht="21" hidden="1" customHeight="1" x14ac:dyDescent="0.25">
      <c r="AU234" s="99"/>
      <c r="AV234" s="100">
        <v>804</v>
      </c>
      <c r="AW234" s="96" t="s">
        <v>2466</v>
      </c>
      <c r="AX234" s="96" t="s">
        <v>720</v>
      </c>
      <c r="AY234" s="101" t="s">
        <v>152</v>
      </c>
      <c r="AZ234" s="101" t="s">
        <v>171</v>
      </c>
      <c r="BA234" s="102">
        <v>174500</v>
      </c>
      <c r="BB234" s="103">
        <v>48500</v>
      </c>
      <c r="BC234" s="103">
        <v>65000</v>
      </c>
      <c r="BD234" s="102">
        <v>430500</v>
      </c>
      <c r="BE234" s="104">
        <v>4.3999999999999997E-2</v>
      </c>
      <c r="BF234" s="105">
        <v>0.84</v>
      </c>
      <c r="BG234" s="102">
        <v>18000</v>
      </c>
      <c r="BH234" s="102">
        <v>509400</v>
      </c>
      <c r="BI234" s="106">
        <v>6.5000000000000002E-2</v>
      </c>
      <c r="BJ234" s="96">
        <v>482</v>
      </c>
      <c r="BK234" s="99">
        <f t="shared" si="26"/>
        <v>0.81699999999999995</v>
      </c>
      <c r="BL234" s="99">
        <f t="shared" si="27"/>
        <v>0.81200000000000006</v>
      </c>
      <c r="BN234" s="107" t="s">
        <v>1279</v>
      </c>
      <c r="BO234" s="108" t="str">
        <f t="shared" si="28"/>
        <v>PA</v>
      </c>
      <c r="BP234" s="108">
        <v>106.76490753846258</v>
      </c>
      <c r="BQ234" s="108">
        <v>101.34388816356838</v>
      </c>
      <c r="BR234" s="108">
        <v>118.40926045352514</v>
      </c>
      <c r="BS234" s="108">
        <v>111.00691400782725</v>
      </c>
      <c r="BT234" s="108">
        <v>99.664563349889249</v>
      </c>
      <c r="BU234" s="108">
        <v>95.121675640873775</v>
      </c>
      <c r="BV234" s="108">
        <v>100.94281501551446</v>
      </c>
      <c r="CN234" s="97" t="s">
        <v>1605</v>
      </c>
      <c r="CO234" s="96" t="s">
        <v>692</v>
      </c>
      <c r="CP234" s="169" t="s">
        <v>1451</v>
      </c>
      <c r="CQ234" s="169" t="s">
        <v>171</v>
      </c>
      <c r="CR234" s="98">
        <v>46400</v>
      </c>
      <c r="CS234" s="98">
        <v>76500</v>
      </c>
      <c r="CT234" s="170">
        <v>0.38</v>
      </c>
    </row>
    <row r="235" spans="47:98" ht="21" hidden="1" customHeight="1" x14ac:dyDescent="0.25">
      <c r="AU235" s="99"/>
      <c r="AV235" s="100">
        <v>747</v>
      </c>
      <c r="AW235" s="96" t="s">
        <v>2521</v>
      </c>
      <c r="AX235" s="96" t="s">
        <v>684</v>
      </c>
      <c r="AY235" s="101" t="s">
        <v>152</v>
      </c>
      <c r="AZ235" s="101" t="s">
        <v>171</v>
      </c>
      <c r="BA235" s="102">
        <v>175500</v>
      </c>
      <c r="BB235" s="103" t="s">
        <v>1967</v>
      </c>
      <c r="BC235" s="103" t="s">
        <v>1967</v>
      </c>
      <c r="BD235" s="102">
        <v>456300</v>
      </c>
      <c r="BE235" s="104">
        <v>4.4999999999999998E-2</v>
      </c>
      <c r="BF235" s="105">
        <v>0.99</v>
      </c>
      <c r="BG235" s="102">
        <v>22500</v>
      </c>
      <c r="BH235" s="102">
        <v>553000</v>
      </c>
      <c r="BI235" s="106">
        <v>7.2999999999999995E-2</v>
      </c>
      <c r="BK235" s="99">
        <f t="shared" si="26"/>
        <v>0.82</v>
      </c>
      <c r="BL235" s="99" t="str">
        <f t="shared" si="27"/>
        <v>No Data</v>
      </c>
      <c r="BN235" s="107" t="s">
        <v>1346</v>
      </c>
      <c r="BO235" s="108" t="str">
        <f t="shared" si="28"/>
        <v>PA</v>
      </c>
      <c r="BP235" s="108">
        <v>126.46462335283231</v>
      </c>
      <c r="BQ235" s="108">
        <v>124.86908631976972</v>
      </c>
      <c r="BR235" s="108">
        <v>141.29090413333807</v>
      </c>
      <c r="BS235" s="108">
        <v>135.86656998084399</v>
      </c>
      <c r="BT235" s="108">
        <v>105.79430583561272</v>
      </c>
      <c r="BU235" s="108">
        <v>108.19444685005001</v>
      </c>
      <c r="BV235" s="108">
        <v>119.58681127952919</v>
      </c>
      <c r="CN235" s="97">
        <v>142</v>
      </c>
      <c r="CO235" s="96" t="s">
        <v>228</v>
      </c>
      <c r="CP235" s="169" t="s">
        <v>1451</v>
      </c>
      <c r="CQ235" s="169" t="s">
        <v>1454</v>
      </c>
      <c r="CR235" s="98">
        <v>52800</v>
      </c>
      <c r="CS235" s="98">
        <v>88600</v>
      </c>
      <c r="CT235" s="170">
        <v>0.49</v>
      </c>
    </row>
    <row r="236" spans="47:98" ht="21" hidden="1" customHeight="1" x14ac:dyDescent="0.25">
      <c r="AU236" s="99"/>
      <c r="AV236" s="100">
        <v>1372</v>
      </c>
      <c r="AW236" s="96" t="s">
        <v>2624</v>
      </c>
      <c r="AX236" s="96" t="s">
        <v>1061</v>
      </c>
      <c r="AY236" s="101" t="s">
        <v>152</v>
      </c>
      <c r="AZ236" s="101" t="s">
        <v>177</v>
      </c>
      <c r="BA236" s="102">
        <v>186000</v>
      </c>
      <c r="BB236" s="103">
        <v>40500</v>
      </c>
      <c r="BC236" s="103">
        <v>60000</v>
      </c>
      <c r="BD236" s="102">
        <v>130900</v>
      </c>
      <c r="BE236" s="104">
        <v>1.9E-2</v>
      </c>
      <c r="BF236" s="105">
        <v>0.92</v>
      </c>
      <c r="BG236" s="102">
        <v>12000</v>
      </c>
      <c r="BH236" s="102">
        <v>180800</v>
      </c>
      <c r="BI236" s="106">
        <v>0.03</v>
      </c>
      <c r="BJ236" s="96">
        <v>626</v>
      </c>
      <c r="BK236" s="99">
        <f t="shared" si="26"/>
        <v>0.85599999999999998</v>
      </c>
      <c r="BL236" s="99">
        <f t="shared" si="27"/>
        <v>0.28000000000000003</v>
      </c>
      <c r="BN236" s="107" t="s">
        <v>1348</v>
      </c>
      <c r="BO236" s="108" t="str">
        <f t="shared" si="28"/>
        <v>PA</v>
      </c>
      <c r="BP236" s="108">
        <v>91.5288581707606</v>
      </c>
      <c r="BQ236" s="108">
        <v>104.12087400447251</v>
      </c>
      <c r="BR236" s="108">
        <v>74.412643392654871</v>
      </c>
      <c r="BS236" s="108">
        <v>96.996896571424003</v>
      </c>
      <c r="BT236" s="108">
        <v>105.85834032905512</v>
      </c>
      <c r="BU236" s="108">
        <v>90.101601628271126</v>
      </c>
      <c r="BV236" s="108">
        <v>95.82535845610083</v>
      </c>
      <c r="CN236" s="97">
        <v>907</v>
      </c>
      <c r="CO236" s="96" t="s">
        <v>932</v>
      </c>
      <c r="CP236" s="169" t="s">
        <v>1462</v>
      </c>
      <c r="CQ236" s="169" t="s">
        <v>177</v>
      </c>
      <c r="CR236" s="98">
        <v>35600</v>
      </c>
      <c r="CS236" s="98">
        <v>58200</v>
      </c>
      <c r="CT236" s="170">
        <v>0.63</v>
      </c>
    </row>
    <row r="237" spans="47:98" ht="21" hidden="1" customHeight="1" x14ac:dyDescent="0.25">
      <c r="AU237" s="99"/>
      <c r="AV237" s="100">
        <v>1112</v>
      </c>
      <c r="AW237" s="96" t="s">
        <v>2625</v>
      </c>
      <c r="AX237" s="96" t="s">
        <v>916</v>
      </c>
      <c r="AY237" s="101" t="s">
        <v>159</v>
      </c>
      <c r="AZ237" s="101" t="s">
        <v>460</v>
      </c>
      <c r="BA237" s="102">
        <v>68500</v>
      </c>
      <c r="BB237" s="103">
        <v>35000</v>
      </c>
      <c r="BC237" s="103">
        <v>57000</v>
      </c>
      <c r="BD237" s="102">
        <v>288400</v>
      </c>
      <c r="BE237" s="104">
        <v>5.8000000000000003E-2</v>
      </c>
      <c r="BF237" s="105">
        <v>0.88</v>
      </c>
      <c r="BG237" s="102">
        <v>7250</v>
      </c>
      <c r="BH237" s="102">
        <v>323000</v>
      </c>
      <c r="BI237" s="106">
        <v>8.3000000000000004E-2</v>
      </c>
      <c r="BJ237" s="96">
        <v>627</v>
      </c>
      <c r="BK237" s="99">
        <f t="shared" si="26"/>
        <v>1.7000000000000001E-2</v>
      </c>
      <c r="BL237" s="99">
        <f t="shared" si="27"/>
        <v>0.02</v>
      </c>
      <c r="BN237" s="107" t="s">
        <v>1427</v>
      </c>
      <c r="BO237" s="108" t="str">
        <f t="shared" si="28"/>
        <v>PA</v>
      </c>
      <c r="BP237" s="108">
        <v>100.71027952243284</v>
      </c>
      <c r="BQ237" s="108">
        <v>103.47002134703625</v>
      </c>
      <c r="BR237" s="108">
        <v>96.306135745719573</v>
      </c>
      <c r="BS237" s="108">
        <v>127.67435819938915</v>
      </c>
      <c r="BT237" s="108">
        <v>91.796820044763422</v>
      </c>
      <c r="BU237" s="108">
        <v>92.588781712414757</v>
      </c>
      <c r="BV237" s="108">
        <v>98.863251034563021</v>
      </c>
      <c r="CN237" s="97" t="s">
        <v>44</v>
      </c>
      <c r="CO237" s="96" t="s">
        <v>196</v>
      </c>
      <c r="CP237" s="169" t="s">
        <v>1448</v>
      </c>
      <c r="CQ237" s="169" t="s">
        <v>1454</v>
      </c>
      <c r="CR237" s="98">
        <v>55900</v>
      </c>
      <c r="CS237" s="98">
        <v>102000</v>
      </c>
      <c r="CT237" s="170">
        <v>0.53</v>
      </c>
    </row>
    <row r="238" spans="47:98" ht="21" hidden="1" customHeight="1" x14ac:dyDescent="0.25">
      <c r="AU238" s="99"/>
      <c r="AV238" s="100">
        <v>1227</v>
      </c>
      <c r="AW238" s="96" t="s">
        <v>2626</v>
      </c>
      <c r="AX238" s="96" t="s">
        <v>916</v>
      </c>
      <c r="AY238" s="101" t="s">
        <v>163</v>
      </c>
      <c r="AZ238" s="101" t="s">
        <v>460</v>
      </c>
      <c r="BA238" s="102">
        <v>118000</v>
      </c>
      <c r="BB238" s="103">
        <v>35000</v>
      </c>
      <c r="BC238" s="103">
        <v>57000</v>
      </c>
      <c r="BD238" s="102">
        <v>238700</v>
      </c>
      <c r="BE238" s="104">
        <v>3.9E-2</v>
      </c>
      <c r="BF238" s="105">
        <v>0.88</v>
      </c>
      <c r="BG238" s="102">
        <v>7250</v>
      </c>
      <c r="BH238" s="102">
        <v>238700</v>
      </c>
      <c r="BI238" s="106">
        <v>3.9E-2</v>
      </c>
      <c r="BJ238" s="96">
        <v>627</v>
      </c>
      <c r="BK238" s="99">
        <f t="shared" si="26"/>
        <v>0.443</v>
      </c>
      <c r="BL238" s="99">
        <f t="shared" si="27"/>
        <v>0.02</v>
      </c>
      <c r="BN238" s="107" t="s">
        <v>1434</v>
      </c>
      <c r="BO238" s="108" t="str">
        <f t="shared" si="28"/>
        <v>PA</v>
      </c>
      <c r="BP238" s="108">
        <v>102.1131950024584</v>
      </c>
      <c r="BQ238" s="108">
        <v>98.382325792860371</v>
      </c>
      <c r="BR238" s="108">
        <v>106.02524702640099</v>
      </c>
      <c r="BS238" s="108">
        <v>102.61770829477426</v>
      </c>
      <c r="BT238" s="108">
        <v>97.658216092443524</v>
      </c>
      <c r="BU238" s="108">
        <v>96.818545756470115</v>
      </c>
      <c r="BV238" s="108">
        <v>102.00200318593042</v>
      </c>
      <c r="CN238" s="97" t="s">
        <v>1600</v>
      </c>
      <c r="CO238" s="96" t="s">
        <v>631</v>
      </c>
      <c r="CP238" s="169" t="s">
        <v>1451</v>
      </c>
      <c r="CQ238" s="169" t="s">
        <v>1454</v>
      </c>
      <c r="CR238" s="98">
        <v>43900</v>
      </c>
      <c r="CS238" s="98">
        <v>77000</v>
      </c>
      <c r="CT238" s="170">
        <v>0.56000000000000005</v>
      </c>
    </row>
    <row r="239" spans="47:98" ht="21" hidden="1" customHeight="1" x14ac:dyDescent="0.25">
      <c r="AU239" s="99"/>
      <c r="AV239" s="100">
        <v>99</v>
      </c>
      <c r="AW239" s="96" t="s">
        <v>2669</v>
      </c>
      <c r="AX239" s="96" t="s">
        <v>246</v>
      </c>
      <c r="AY239" s="101" t="s">
        <v>159</v>
      </c>
      <c r="AZ239" s="101" t="s">
        <v>160</v>
      </c>
      <c r="BA239" s="102">
        <v>79500</v>
      </c>
      <c r="BB239" s="103">
        <v>49500</v>
      </c>
      <c r="BC239" s="103">
        <v>89000</v>
      </c>
      <c r="BD239" s="102">
        <v>934500</v>
      </c>
      <c r="BE239" s="104">
        <v>0.09</v>
      </c>
      <c r="BF239" s="105">
        <v>0.75</v>
      </c>
      <c r="BG239" s="102">
        <v>7250</v>
      </c>
      <c r="BH239" s="102">
        <v>970700</v>
      </c>
      <c r="BI239" s="106">
        <v>0.112</v>
      </c>
      <c r="BJ239" s="96">
        <v>657</v>
      </c>
      <c r="BK239" s="99">
        <f t="shared" si="26"/>
        <v>0.1</v>
      </c>
      <c r="BL239" s="99">
        <f t="shared" si="27"/>
        <v>0.86</v>
      </c>
      <c r="BN239" s="107" t="s">
        <v>1356</v>
      </c>
      <c r="BO239" s="108" t="str">
        <f t="shared" si="28"/>
        <v>RI</v>
      </c>
      <c r="BP239" s="108">
        <v>123.32922233948244</v>
      </c>
      <c r="BQ239" s="108">
        <v>113.43408278926144</v>
      </c>
      <c r="BR239" s="108">
        <v>128.97161473930825</v>
      </c>
      <c r="BS239" s="108">
        <v>128.97870443920044</v>
      </c>
      <c r="BT239" s="108">
        <v>102.46122879541207</v>
      </c>
      <c r="BU239" s="108">
        <v>113.2113539017554</v>
      </c>
      <c r="BV239" s="108">
        <v>128.08219046535203</v>
      </c>
      <c r="CN239" s="97" t="s">
        <v>1695</v>
      </c>
      <c r="CO239" s="96" t="s">
        <v>623</v>
      </c>
      <c r="CP239" s="169" t="s">
        <v>1451</v>
      </c>
      <c r="CQ239" s="169" t="s">
        <v>177</v>
      </c>
      <c r="CR239" s="98">
        <v>49900</v>
      </c>
      <c r="CS239" s="98">
        <v>68100</v>
      </c>
      <c r="CT239" s="170">
        <v>0.75</v>
      </c>
    </row>
    <row r="240" spans="47:98" ht="21" hidden="1" customHeight="1" x14ac:dyDescent="0.25">
      <c r="AU240" s="99"/>
      <c r="AV240" s="100">
        <v>131</v>
      </c>
      <c r="AW240" s="96" t="s">
        <v>2670</v>
      </c>
      <c r="AX240" s="96" t="s">
        <v>246</v>
      </c>
      <c r="AY240" s="101" t="s">
        <v>163</v>
      </c>
      <c r="AZ240" s="101" t="s">
        <v>160</v>
      </c>
      <c r="BA240" s="102">
        <v>131500</v>
      </c>
      <c r="BB240" s="103">
        <v>49500</v>
      </c>
      <c r="BC240" s="103">
        <v>89000</v>
      </c>
      <c r="BD240" s="102">
        <v>882500</v>
      </c>
      <c r="BE240" s="104">
        <v>7.1999999999999995E-2</v>
      </c>
      <c r="BF240" s="105">
        <v>0.75</v>
      </c>
      <c r="BG240" s="102">
        <v>7250</v>
      </c>
      <c r="BH240" s="102">
        <v>882500</v>
      </c>
      <c r="BI240" s="106">
        <v>7.1999999999999995E-2</v>
      </c>
      <c r="BJ240" s="96">
        <v>657</v>
      </c>
      <c r="BK240" s="99">
        <f t="shared" si="26"/>
        <v>0.54300000000000004</v>
      </c>
      <c r="BL240" s="99">
        <f t="shared" si="27"/>
        <v>0.86</v>
      </c>
      <c r="BN240" s="107" t="s">
        <v>1121</v>
      </c>
      <c r="BO240" s="108" t="str">
        <f t="shared" si="28"/>
        <v>SC</v>
      </c>
      <c r="BP240" s="108">
        <v>91.762249424346678</v>
      </c>
      <c r="BQ240" s="108">
        <v>103.44051966314454</v>
      </c>
      <c r="BR240" s="108">
        <v>76.992911489192835</v>
      </c>
      <c r="BS240" s="108">
        <v>101.56900156709166</v>
      </c>
      <c r="BT240" s="108">
        <v>92.329613620973987</v>
      </c>
      <c r="BU240" s="108">
        <v>99.746657993109267</v>
      </c>
      <c r="BV240" s="108">
        <v>95.908050643316415</v>
      </c>
      <c r="CN240" s="97" t="s">
        <v>1740</v>
      </c>
      <c r="CO240" s="96" t="s">
        <v>775</v>
      </c>
      <c r="CP240" s="169" t="s">
        <v>1448</v>
      </c>
      <c r="CQ240" s="169" t="s">
        <v>1461</v>
      </c>
      <c r="CR240" s="98">
        <v>40100</v>
      </c>
      <c r="CS240" s="98">
        <v>64900</v>
      </c>
      <c r="CT240" s="170">
        <v>0.53</v>
      </c>
    </row>
    <row r="241" spans="47:98" ht="21" hidden="1" customHeight="1" x14ac:dyDescent="0.25">
      <c r="AU241" s="99"/>
      <c r="AV241" s="100">
        <v>1025</v>
      </c>
      <c r="AW241" s="96" t="s">
        <v>2681</v>
      </c>
      <c r="AX241" s="96" t="s">
        <v>862</v>
      </c>
      <c r="AY241" s="101" t="s">
        <v>152</v>
      </c>
      <c r="AZ241" s="101" t="s">
        <v>171</v>
      </c>
      <c r="BA241" s="102">
        <v>154500</v>
      </c>
      <c r="BB241" s="103" t="s">
        <v>1967</v>
      </c>
      <c r="BC241" s="103" t="s">
        <v>1967</v>
      </c>
      <c r="BD241" s="102">
        <v>330000</v>
      </c>
      <c r="BE241" s="104">
        <v>0.04</v>
      </c>
      <c r="BF241" s="105">
        <v>0.75</v>
      </c>
      <c r="BG241" s="102">
        <v>10500</v>
      </c>
      <c r="BH241" s="102">
        <v>372500</v>
      </c>
      <c r="BI241" s="106">
        <v>5.0999999999999997E-2</v>
      </c>
      <c r="BK241" s="99">
        <f t="shared" si="26"/>
        <v>0.70499999999999996</v>
      </c>
      <c r="BL241" s="99" t="str">
        <f t="shared" si="27"/>
        <v>No Data</v>
      </c>
      <c r="BN241" s="107" t="s">
        <v>1129</v>
      </c>
      <c r="BO241" s="108" t="str">
        <f t="shared" si="28"/>
        <v>SC</v>
      </c>
      <c r="BP241" s="108">
        <v>93.233116525057824</v>
      </c>
      <c r="BQ241" s="108">
        <v>105.96335678145421</v>
      </c>
      <c r="BR241" s="108">
        <v>79.435149541896408</v>
      </c>
      <c r="BS241" s="108">
        <v>92.139741553245685</v>
      </c>
      <c r="BT241" s="108">
        <v>93.92763027125936</v>
      </c>
      <c r="BU241" s="108">
        <v>101.42526618303637</v>
      </c>
      <c r="BV241" s="108">
        <v>99.397435141959704</v>
      </c>
      <c r="CN241" s="97" t="s">
        <v>1591</v>
      </c>
      <c r="CO241" s="96" t="s">
        <v>700</v>
      </c>
      <c r="CP241" s="169" t="s">
        <v>1451</v>
      </c>
      <c r="CQ241" s="169" t="s">
        <v>195</v>
      </c>
      <c r="CR241" s="98">
        <v>39000</v>
      </c>
      <c r="CS241" s="98">
        <v>78100</v>
      </c>
      <c r="CT241" s="170">
        <v>0.55000000000000004</v>
      </c>
    </row>
    <row r="242" spans="47:98" ht="21" hidden="1" customHeight="1" x14ac:dyDescent="0.25">
      <c r="AU242" s="99"/>
      <c r="AV242" s="100">
        <v>375</v>
      </c>
      <c r="AW242" s="96" t="s">
        <v>2844</v>
      </c>
      <c r="AX242" s="96" t="s">
        <v>440</v>
      </c>
      <c r="AY242" s="101" t="s">
        <v>159</v>
      </c>
      <c r="AZ242" s="101" t="s">
        <v>192</v>
      </c>
      <c r="BA242" s="102">
        <v>81500</v>
      </c>
      <c r="BB242" s="103">
        <v>44000</v>
      </c>
      <c r="BC242" s="103">
        <v>79500</v>
      </c>
      <c r="BD242" s="102">
        <v>642600</v>
      </c>
      <c r="BE242" s="104">
        <v>7.6999999999999999E-2</v>
      </c>
      <c r="BF242" s="105">
        <v>0.91</v>
      </c>
      <c r="BG242" s="102">
        <v>10500</v>
      </c>
      <c r="BH242" s="102">
        <v>688100</v>
      </c>
      <c r="BI242" s="106">
        <v>0.107</v>
      </c>
      <c r="BJ242" s="96">
        <v>790</v>
      </c>
      <c r="BK242" s="99">
        <f t="shared" si="26"/>
        <v>0.11799999999999999</v>
      </c>
      <c r="BL242" s="99">
        <f t="shared" si="27"/>
        <v>0.57999999999999996</v>
      </c>
      <c r="BN242" s="107" t="s">
        <v>1134</v>
      </c>
      <c r="BO242" s="108" t="str">
        <f t="shared" si="28"/>
        <v>SC</v>
      </c>
      <c r="BP242" s="108">
        <v>105.18525990281475</v>
      </c>
      <c r="BQ242" s="108">
        <v>106.85427762407929</v>
      </c>
      <c r="BR242" s="108">
        <v>103.52640236457344</v>
      </c>
      <c r="BS242" s="108">
        <v>114.29281623481928</v>
      </c>
      <c r="BT242" s="108">
        <v>99.609522224507131</v>
      </c>
      <c r="BU242" s="108">
        <v>95.712720386995414</v>
      </c>
      <c r="BV242" s="108">
        <v>106.04018361834586</v>
      </c>
      <c r="CN242" s="97" t="s">
        <v>1754</v>
      </c>
      <c r="CO242" s="96" t="s">
        <v>949</v>
      </c>
      <c r="CP242" s="169" t="s">
        <v>1467</v>
      </c>
      <c r="CQ242" s="169" t="s">
        <v>1461</v>
      </c>
      <c r="CR242" s="98">
        <v>41100</v>
      </c>
      <c r="CS242" s="98">
        <v>63400</v>
      </c>
      <c r="CT242" s="170">
        <v>0.61</v>
      </c>
    </row>
    <row r="243" spans="47:98" ht="21" hidden="1" customHeight="1" x14ac:dyDescent="0.25">
      <c r="AU243" s="99"/>
      <c r="AV243" s="100">
        <v>515</v>
      </c>
      <c r="AW243" s="96" t="s">
        <v>2845</v>
      </c>
      <c r="AX243" s="96" t="s">
        <v>440</v>
      </c>
      <c r="AY243" s="101" t="s">
        <v>163</v>
      </c>
      <c r="AZ243" s="101" t="s">
        <v>192</v>
      </c>
      <c r="BA243" s="102">
        <v>158000</v>
      </c>
      <c r="BB243" s="103">
        <v>44000</v>
      </c>
      <c r="BC243" s="103">
        <v>79500</v>
      </c>
      <c r="BD243" s="102">
        <v>566000</v>
      </c>
      <c r="BE243" s="104">
        <v>5.2999999999999999E-2</v>
      </c>
      <c r="BF243" s="105">
        <v>0.91</v>
      </c>
      <c r="BG243" s="102">
        <v>10500</v>
      </c>
      <c r="BH243" s="102">
        <v>566000</v>
      </c>
      <c r="BI243" s="106">
        <v>5.2999999999999999E-2</v>
      </c>
      <c r="BJ243" s="96">
        <v>790</v>
      </c>
      <c r="BK243" s="99">
        <f t="shared" si="26"/>
        <v>0.72599999999999998</v>
      </c>
      <c r="BL243" s="99">
        <f t="shared" si="27"/>
        <v>0.57999999999999996</v>
      </c>
      <c r="BN243" s="107" t="s">
        <v>1154</v>
      </c>
      <c r="BO243" s="108" t="str">
        <f t="shared" si="28"/>
        <v>SC</v>
      </c>
      <c r="BP243" s="108">
        <v>97.401309032346489</v>
      </c>
      <c r="BQ243" s="108">
        <v>103.40239893944458</v>
      </c>
      <c r="BR243" s="108">
        <v>87.767866951631746</v>
      </c>
      <c r="BS243" s="108">
        <v>107.48415305571496</v>
      </c>
      <c r="BT243" s="108">
        <v>85.955038985855495</v>
      </c>
      <c r="BU243" s="108">
        <v>93.112182831939478</v>
      </c>
      <c r="BV243" s="108">
        <v>104.34944867615026</v>
      </c>
      <c r="CN243" s="97" t="s">
        <v>1663</v>
      </c>
      <c r="CO243" s="96" t="s">
        <v>877</v>
      </c>
      <c r="CP243" s="169" t="s">
        <v>1451</v>
      </c>
      <c r="CQ243" s="169" t="s">
        <v>195</v>
      </c>
      <c r="CR243" s="98">
        <v>41000</v>
      </c>
      <c r="CS243" s="98">
        <v>70300</v>
      </c>
      <c r="CT243" s="170">
        <v>0.45</v>
      </c>
    </row>
    <row r="244" spans="47:98" ht="21" hidden="1" customHeight="1" x14ac:dyDescent="0.25">
      <c r="AU244" s="99"/>
      <c r="AV244" s="100">
        <v>853</v>
      </c>
      <c r="AW244" s="96" t="s">
        <v>3015</v>
      </c>
      <c r="AX244" s="96" t="s">
        <v>752</v>
      </c>
      <c r="AY244" s="101" t="s">
        <v>159</v>
      </c>
      <c r="AZ244" s="101" t="s">
        <v>195</v>
      </c>
      <c r="BA244" s="102">
        <v>80500</v>
      </c>
      <c r="BB244" s="103">
        <v>40500</v>
      </c>
      <c r="BC244" s="103">
        <v>68500</v>
      </c>
      <c r="BD244" s="102">
        <v>406700</v>
      </c>
      <c r="BE244" s="104">
        <v>6.3E-2</v>
      </c>
      <c r="BF244" s="105">
        <v>0.81</v>
      </c>
      <c r="BG244" s="102">
        <v>7250</v>
      </c>
      <c r="BH244" s="102">
        <v>441100</v>
      </c>
      <c r="BI244" s="106">
        <v>8.3000000000000004E-2</v>
      </c>
      <c r="BJ244" s="96">
        <v>917</v>
      </c>
      <c r="BK244" s="99">
        <f t="shared" si="26"/>
        <v>0.108</v>
      </c>
      <c r="BL244" s="99">
        <f t="shared" si="27"/>
        <v>0.28000000000000003</v>
      </c>
      <c r="BN244" s="107" t="s">
        <v>1162</v>
      </c>
      <c r="BO244" s="108" t="str">
        <f t="shared" si="28"/>
        <v>SC</v>
      </c>
      <c r="BP244" s="108">
        <v>98.312474358509945</v>
      </c>
      <c r="BQ244" s="108">
        <v>105.70502638878811</v>
      </c>
      <c r="BR244" s="108">
        <v>92.59220532731841</v>
      </c>
      <c r="BS244" s="108">
        <v>96.550068553514052</v>
      </c>
      <c r="BT244" s="108">
        <v>93.875192832553736</v>
      </c>
      <c r="BU244" s="108">
        <v>104.38258055344487</v>
      </c>
      <c r="BV244" s="108">
        <v>101.48747408633795</v>
      </c>
      <c r="CN244" s="97" t="s">
        <v>1671</v>
      </c>
      <c r="CO244" s="96" t="s">
        <v>757</v>
      </c>
      <c r="CP244" s="169" t="s">
        <v>1462</v>
      </c>
      <c r="CQ244" s="169" t="s">
        <v>1476</v>
      </c>
      <c r="CR244" s="98">
        <v>38400</v>
      </c>
      <c r="CS244" s="98">
        <v>69700</v>
      </c>
      <c r="CT244" s="170">
        <v>0.49</v>
      </c>
    </row>
    <row r="245" spans="47:98" ht="21" hidden="1" customHeight="1" x14ac:dyDescent="0.25">
      <c r="AU245" s="99"/>
      <c r="AV245" s="100">
        <v>957</v>
      </c>
      <c r="AW245" s="96" t="s">
        <v>3016</v>
      </c>
      <c r="AX245" s="96" t="s">
        <v>752</v>
      </c>
      <c r="AY245" s="101" t="s">
        <v>163</v>
      </c>
      <c r="AZ245" s="101" t="s">
        <v>195</v>
      </c>
      <c r="BA245" s="102">
        <v>126500</v>
      </c>
      <c r="BB245" s="103">
        <v>40500</v>
      </c>
      <c r="BC245" s="103">
        <v>68500</v>
      </c>
      <c r="BD245" s="102">
        <v>360700</v>
      </c>
      <c r="BE245" s="104">
        <v>4.7E-2</v>
      </c>
      <c r="BF245" s="105">
        <v>0.81</v>
      </c>
      <c r="BG245" s="102">
        <v>7250</v>
      </c>
      <c r="BH245" s="102">
        <v>360700</v>
      </c>
      <c r="BI245" s="106">
        <v>4.7E-2</v>
      </c>
      <c r="BJ245" s="96">
        <v>917</v>
      </c>
      <c r="BK245" s="99">
        <f t="shared" si="26"/>
        <v>0.501</v>
      </c>
      <c r="BL245" s="99">
        <f t="shared" si="27"/>
        <v>0.28000000000000003</v>
      </c>
      <c r="BN245" s="107" t="s">
        <v>1175</v>
      </c>
      <c r="BO245" s="108" t="str">
        <f t="shared" si="28"/>
        <v>SC</v>
      </c>
      <c r="BP245" s="108">
        <v>100.39299314345517</v>
      </c>
      <c r="BQ245" s="108">
        <v>105.20535662867255</v>
      </c>
      <c r="BR245" s="108">
        <v>82.25383803617045</v>
      </c>
      <c r="BS245" s="108">
        <v>108.95955175585179</v>
      </c>
      <c r="BT245" s="108">
        <v>102.01267088095494</v>
      </c>
      <c r="BU245" s="108">
        <v>106.15821258732115</v>
      </c>
      <c r="BV245" s="108">
        <v>110.63078783520952</v>
      </c>
      <c r="CN245" s="97" t="s">
        <v>1753</v>
      </c>
      <c r="CO245" s="96" t="s">
        <v>812</v>
      </c>
      <c r="CP245" s="169" t="s">
        <v>1467</v>
      </c>
      <c r="CQ245" s="169" t="s">
        <v>1476</v>
      </c>
      <c r="CR245" s="98">
        <v>39300</v>
      </c>
      <c r="CS245" s="98">
        <v>63500</v>
      </c>
      <c r="CT245" s="170">
        <v>0.6</v>
      </c>
    </row>
    <row r="246" spans="47:98" ht="21" hidden="1" customHeight="1" x14ac:dyDescent="0.25">
      <c r="AU246" s="99"/>
      <c r="AV246" s="100">
        <v>1241</v>
      </c>
      <c r="AW246" s="96" t="s">
        <v>3046</v>
      </c>
      <c r="AX246" s="96" t="s">
        <v>991</v>
      </c>
      <c r="AY246" s="101" t="s">
        <v>159</v>
      </c>
      <c r="AZ246" s="101" t="s">
        <v>195</v>
      </c>
      <c r="BA246" s="102">
        <v>90500</v>
      </c>
      <c r="BB246" s="103">
        <v>35000</v>
      </c>
      <c r="BC246" s="103">
        <v>59500</v>
      </c>
      <c r="BD246" s="102">
        <v>228300</v>
      </c>
      <c r="BE246" s="104">
        <v>4.3999999999999997E-2</v>
      </c>
      <c r="BF246" s="105">
        <v>0.79</v>
      </c>
      <c r="BG246" s="102">
        <v>7500</v>
      </c>
      <c r="BH246" s="102">
        <v>263300</v>
      </c>
      <c r="BI246" s="106">
        <v>6.0999999999999999E-2</v>
      </c>
      <c r="BJ246" s="96">
        <v>937</v>
      </c>
      <c r="BK246" s="99">
        <f t="shared" si="26"/>
        <v>0.21199999999999999</v>
      </c>
      <c r="BL246" s="99">
        <f t="shared" si="27"/>
        <v>0.02</v>
      </c>
      <c r="BN246" s="107" t="s">
        <v>1233</v>
      </c>
      <c r="BO246" s="108" t="str">
        <f t="shared" si="28"/>
        <v>SC</v>
      </c>
      <c r="BP246" s="108">
        <v>90.304273130909792</v>
      </c>
      <c r="BQ246" s="108">
        <v>102.74526344866675</v>
      </c>
      <c r="BR246" s="108">
        <v>72.93565239096786</v>
      </c>
      <c r="BS246" s="108">
        <v>90.115065548452662</v>
      </c>
      <c r="BT246" s="108">
        <v>97.064984145530218</v>
      </c>
      <c r="BU246" s="108">
        <v>98.170594115626827</v>
      </c>
      <c r="BV246" s="108">
        <v>97.697462531452118</v>
      </c>
      <c r="CN246" s="97" t="s">
        <v>1675</v>
      </c>
      <c r="CO246" s="96" t="s">
        <v>681</v>
      </c>
      <c r="CP246" s="169" t="s">
        <v>1462</v>
      </c>
      <c r="CQ246" s="169" t="s">
        <v>1476</v>
      </c>
      <c r="CR246" s="98">
        <v>40300</v>
      </c>
      <c r="CS246" s="98">
        <v>69500</v>
      </c>
      <c r="CT246" s="170">
        <v>0.51</v>
      </c>
    </row>
    <row r="247" spans="47:98" ht="21" hidden="1" customHeight="1" x14ac:dyDescent="0.25">
      <c r="AU247" s="99"/>
      <c r="AV247" s="100">
        <v>1313</v>
      </c>
      <c r="AW247" s="96" t="s">
        <v>3047</v>
      </c>
      <c r="AX247" s="96" t="s">
        <v>991</v>
      </c>
      <c r="AY247" s="101" t="s">
        <v>163</v>
      </c>
      <c r="AZ247" s="101" t="s">
        <v>195</v>
      </c>
      <c r="BA247" s="102">
        <v>135500</v>
      </c>
      <c r="BB247" s="103">
        <v>35000</v>
      </c>
      <c r="BC247" s="103">
        <v>59500</v>
      </c>
      <c r="BD247" s="102">
        <v>183400</v>
      </c>
      <c r="BE247" s="104">
        <v>0.03</v>
      </c>
      <c r="BF247" s="105">
        <v>0.79</v>
      </c>
      <c r="BG247" s="102">
        <v>7500</v>
      </c>
      <c r="BH247" s="102">
        <v>183400</v>
      </c>
      <c r="BI247" s="106">
        <v>0.03</v>
      </c>
      <c r="BJ247" s="96">
        <v>937</v>
      </c>
      <c r="BK247" s="99">
        <f t="shared" si="26"/>
        <v>0.56399999999999995</v>
      </c>
      <c r="BL247" s="99">
        <f t="shared" si="27"/>
        <v>0.02</v>
      </c>
      <c r="BN247" s="107" t="s">
        <v>1245</v>
      </c>
      <c r="BO247" s="108" t="str">
        <f t="shared" si="28"/>
        <v>SC</v>
      </c>
      <c r="BP247" s="108">
        <v>114.07879484909876</v>
      </c>
      <c r="BQ247" s="108">
        <v>111.3867148324145</v>
      </c>
      <c r="BR247" s="108">
        <v>119.76167636256223</v>
      </c>
      <c r="BS247" s="108">
        <v>100.40479813660514</v>
      </c>
      <c r="BT247" s="108">
        <v>101.60973918625042</v>
      </c>
      <c r="BU247" s="108">
        <v>110.74374667827387</v>
      </c>
      <c r="BV247" s="108">
        <v>118.49721925631562</v>
      </c>
      <c r="CN247" s="97" t="s">
        <v>1714</v>
      </c>
      <c r="CO247" s="96" t="s">
        <v>679</v>
      </c>
      <c r="CP247" s="169" t="s">
        <v>1466</v>
      </c>
      <c r="CQ247" s="169" t="s">
        <v>195</v>
      </c>
      <c r="CR247" s="98">
        <v>37400</v>
      </c>
      <c r="CS247" s="98">
        <v>66500</v>
      </c>
      <c r="CT247" s="170">
        <v>0.55000000000000004</v>
      </c>
    </row>
    <row r="248" spans="47:98" ht="21" hidden="1" customHeight="1" x14ac:dyDescent="0.25">
      <c r="AU248" s="99"/>
      <c r="AV248" s="100">
        <v>837</v>
      </c>
      <c r="AW248" s="96" t="s">
        <v>2297</v>
      </c>
      <c r="AX248" s="96" t="s">
        <v>739</v>
      </c>
      <c r="AY248" s="101" t="s">
        <v>152</v>
      </c>
      <c r="AZ248" s="101" t="s">
        <v>177</v>
      </c>
      <c r="BA248" s="102">
        <v>131000</v>
      </c>
      <c r="BB248" s="103">
        <v>45000</v>
      </c>
      <c r="BC248" s="103">
        <v>80000</v>
      </c>
      <c r="BD248" s="102">
        <v>414000</v>
      </c>
      <c r="BE248" s="104">
        <v>0.05</v>
      </c>
      <c r="BF248" s="105">
        <v>0.65</v>
      </c>
      <c r="BG248" s="102">
        <v>7750</v>
      </c>
      <c r="BH248" s="102">
        <v>448100</v>
      </c>
      <c r="BI248" s="106">
        <v>6.0999999999999999E-2</v>
      </c>
      <c r="BJ248" s="96">
        <v>323</v>
      </c>
      <c r="BK248" s="99">
        <f t="shared" si="26"/>
        <v>0.53900000000000003</v>
      </c>
      <c r="BL248" s="99">
        <f t="shared" si="27"/>
        <v>0.67100000000000004</v>
      </c>
      <c r="BN248" s="107" t="s">
        <v>1323</v>
      </c>
      <c r="BO248" s="108" t="str">
        <f t="shared" si="28"/>
        <v>SC</v>
      </c>
      <c r="BP248" s="108">
        <v>95.193263961764202</v>
      </c>
      <c r="BQ248" s="108">
        <v>105.71629998953922</v>
      </c>
      <c r="BR248" s="108">
        <v>78.362581967371483</v>
      </c>
      <c r="BS248" s="108">
        <v>104.50482352399828</v>
      </c>
      <c r="BT248" s="108">
        <v>94.749721013983816</v>
      </c>
      <c r="BU248" s="108">
        <v>100.36071200444631</v>
      </c>
      <c r="BV248" s="108">
        <v>102.43951409660947</v>
      </c>
      <c r="CN248" s="97" t="s">
        <v>1742</v>
      </c>
      <c r="CO248" s="96" t="s">
        <v>788</v>
      </c>
      <c r="CP248" s="169" t="s">
        <v>1451</v>
      </c>
      <c r="CQ248" s="169" t="s">
        <v>177</v>
      </c>
      <c r="CR248" s="98">
        <v>39100</v>
      </c>
      <c r="CS248" s="98">
        <v>64600</v>
      </c>
      <c r="CT248" s="170">
        <v>0.57999999999999996</v>
      </c>
    </row>
    <row r="249" spans="47:98" ht="21" hidden="1" customHeight="1" x14ac:dyDescent="0.25">
      <c r="AU249" s="99"/>
      <c r="AV249" s="100">
        <v>775</v>
      </c>
      <c r="AW249" s="96" t="s">
        <v>2847</v>
      </c>
      <c r="AX249" s="96" t="s">
        <v>702</v>
      </c>
      <c r="AY249" s="101" t="s">
        <v>159</v>
      </c>
      <c r="AZ249" s="101" t="s">
        <v>192</v>
      </c>
      <c r="BA249" s="102">
        <v>91500</v>
      </c>
      <c r="BB249" s="103">
        <v>41000</v>
      </c>
      <c r="BC249" s="103">
        <v>73000</v>
      </c>
      <c r="BD249" s="102">
        <v>442600</v>
      </c>
      <c r="BE249" s="104">
        <v>6.2E-2</v>
      </c>
      <c r="BF249" s="105">
        <v>0.59</v>
      </c>
      <c r="BG249" s="102">
        <v>6000</v>
      </c>
      <c r="BH249" s="102">
        <v>471700</v>
      </c>
      <c r="BI249" s="106">
        <v>7.5999999999999998E-2</v>
      </c>
      <c r="BJ249" s="96">
        <v>792</v>
      </c>
      <c r="BK249" s="99">
        <f t="shared" si="26"/>
        <v>0.22600000000000001</v>
      </c>
      <c r="BL249" s="99">
        <f t="shared" si="27"/>
        <v>0.32800000000000001</v>
      </c>
      <c r="BN249" s="107" t="s">
        <v>1402</v>
      </c>
      <c r="BO249" s="108" t="str">
        <f t="shared" si="28"/>
        <v>SC</v>
      </c>
      <c r="BP249" s="108">
        <v>96.304847141894754</v>
      </c>
      <c r="BQ249" s="108">
        <v>103.37464848379557</v>
      </c>
      <c r="BR249" s="108">
        <v>90.248836071491937</v>
      </c>
      <c r="BS249" s="108">
        <v>108.36821646749715</v>
      </c>
      <c r="BT249" s="108">
        <v>97.822737163817536</v>
      </c>
      <c r="BU249" s="108">
        <v>91.313064869103158</v>
      </c>
      <c r="BV249" s="108">
        <v>95.278619327339754</v>
      </c>
      <c r="CN249" s="97" t="s">
        <v>1724</v>
      </c>
      <c r="CO249" s="96" t="s">
        <v>736</v>
      </c>
      <c r="CP249" s="169" t="s">
        <v>1447</v>
      </c>
      <c r="CQ249" s="169" t="s">
        <v>1476</v>
      </c>
      <c r="CR249" s="98">
        <v>42600</v>
      </c>
      <c r="CS249" s="98">
        <v>65700</v>
      </c>
      <c r="CT249" s="170">
        <v>0.6</v>
      </c>
    </row>
    <row r="250" spans="47:98" ht="21" hidden="1" customHeight="1" x14ac:dyDescent="0.25">
      <c r="AU250" s="99"/>
      <c r="AV250" s="100">
        <v>897</v>
      </c>
      <c r="AW250" s="96" t="s">
        <v>2848</v>
      </c>
      <c r="AX250" s="96" t="s">
        <v>702</v>
      </c>
      <c r="AY250" s="101" t="s">
        <v>163</v>
      </c>
      <c r="AZ250" s="101" t="s">
        <v>192</v>
      </c>
      <c r="BA250" s="102">
        <v>150500</v>
      </c>
      <c r="BB250" s="103">
        <v>41000</v>
      </c>
      <c r="BC250" s="103">
        <v>73000</v>
      </c>
      <c r="BD250" s="102">
        <v>383700</v>
      </c>
      <c r="BE250" s="104">
        <v>4.3999999999999997E-2</v>
      </c>
      <c r="BF250" s="105">
        <v>0.59</v>
      </c>
      <c r="BG250" s="102">
        <v>6000</v>
      </c>
      <c r="BH250" s="102">
        <v>383700</v>
      </c>
      <c r="BI250" s="106">
        <v>4.3999999999999997E-2</v>
      </c>
      <c r="BJ250" s="96">
        <v>792</v>
      </c>
      <c r="BK250" s="99">
        <f t="shared" si="26"/>
        <v>0.67400000000000004</v>
      </c>
      <c r="BL250" s="99">
        <f t="shared" si="27"/>
        <v>0.32800000000000001</v>
      </c>
      <c r="BN250" s="107" t="s">
        <v>1388</v>
      </c>
      <c r="BO250" s="108" t="str">
        <f t="shared" si="28"/>
        <v>SD</v>
      </c>
      <c r="BP250" s="108">
        <v>94.112865170487851</v>
      </c>
      <c r="BQ250" s="108">
        <v>91.528146014294521</v>
      </c>
      <c r="BR250" s="108">
        <v>86.647389374435434</v>
      </c>
      <c r="BS250" s="108">
        <v>101.5557949797816</v>
      </c>
      <c r="BT250" s="108">
        <v>86.863252615981693</v>
      </c>
      <c r="BU250" s="108">
        <v>102.18175263018226</v>
      </c>
      <c r="BV250" s="108">
        <v>100.58221375705776</v>
      </c>
      <c r="CN250" s="97" t="s">
        <v>1645</v>
      </c>
      <c r="CO250" s="96" t="s">
        <v>934</v>
      </c>
      <c r="CP250" s="169" t="s">
        <v>1448</v>
      </c>
      <c r="CQ250" s="169" t="s">
        <v>171</v>
      </c>
      <c r="CR250" s="98">
        <v>37200</v>
      </c>
      <c r="CS250" s="98">
        <v>72100</v>
      </c>
      <c r="CT250" s="170">
        <v>0.51</v>
      </c>
    </row>
    <row r="251" spans="47:98" ht="21" hidden="1" customHeight="1" x14ac:dyDescent="0.25">
      <c r="AU251" s="99"/>
      <c r="AV251" s="100">
        <v>1245</v>
      </c>
      <c r="AW251" s="96" t="s">
        <v>2064</v>
      </c>
      <c r="AX251" s="96" t="s">
        <v>994</v>
      </c>
      <c r="AY251" s="101" t="s">
        <v>152</v>
      </c>
      <c r="AZ251" s="101" t="s">
        <v>177</v>
      </c>
      <c r="BA251" s="102">
        <v>153000</v>
      </c>
      <c r="BB251" s="103">
        <v>33500</v>
      </c>
      <c r="BC251" s="103">
        <v>61500</v>
      </c>
      <c r="BD251" s="102">
        <v>226500</v>
      </c>
      <c r="BE251" s="104">
        <v>3.2000000000000001E-2</v>
      </c>
      <c r="BF251" s="105">
        <v>0.97</v>
      </c>
      <c r="BG251" s="102">
        <v>19500</v>
      </c>
      <c r="BH251" s="102">
        <v>309700</v>
      </c>
      <c r="BI251" s="106">
        <v>0.06</v>
      </c>
      <c r="BJ251" s="96">
        <v>90</v>
      </c>
      <c r="BK251" s="99">
        <f t="shared" si="26"/>
        <v>0.69599999999999995</v>
      </c>
      <c r="BL251" s="99">
        <f t="shared" si="27"/>
        <v>7.0000000000000001E-3</v>
      </c>
      <c r="BN251" s="107" t="s">
        <v>1165</v>
      </c>
      <c r="BO251" s="108" t="str">
        <f t="shared" si="28"/>
        <v>TN</v>
      </c>
      <c r="BP251" s="108">
        <v>91.118816982966536</v>
      </c>
      <c r="BQ251" s="108">
        <v>97.40994299856338</v>
      </c>
      <c r="BR251" s="108">
        <v>83.962329996750867</v>
      </c>
      <c r="BS251" s="108">
        <v>82.496699525773039</v>
      </c>
      <c r="BT251" s="108">
        <v>96.356167186920601</v>
      </c>
      <c r="BU251" s="108">
        <v>93.306500592307401</v>
      </c>
      <c r="BV251" s="108">
        <v>95.738549769223141</v>
      </c>
      <c r="CN251" s="97" t="s">
        <v>1767</v>
      </c>
      <c r="CO251" s="96" t="s">
        <v>910</v>
      </c>
      <c r="CP251" s="169" t="s">
        <v>1451</v>
      </c>
      <c r="CQ251" s="169" t="s">
        <v>195</v>
      </c>
      <c r="CR251" s="98">
        <v>36500</v>
      </c>
      <c r="CS251" s="98">
        <v>62200</v>
      </c>
      <c r="CT251" s="170">
        <v>0.59</v>
      </c>
    </row>
    <row r="252" spans="47:98" ht="21" hidden="1" customHeight="1" x14ac:dyDescent="0.25">
      <c r="AU252" s="99"/>
      <c r="AV252" s="100">
        <v>1208</v>
      </c>
      <c r="AW252" s="96" t="s">
        <v>2140</v>
      </c>
      <c r="AX252" s="96" t="s">
        <v>977</v>
      </c>
      <c r="AY252" s="101" t="s">
        <v>152</v>
      </c>
      <c r="AZ252" s="101" t="s">
        <v>171</v>
      </c>
      <c r="BA252" s="102">
        <v>167500</v>
      </c>
      <c r="BB252" s="103">
        <v>44000</v>
      </c>
      <c r="BC252" s="103">
        <v>69000</v>
      </c>
      <c r="BD252" s="102">
        <v>245100</v>
      </c>
      <c r="BE252" s="104">
        <v>3.2000000000000001E-2</v>
      </c>
      <c r="BF252" s="105">
        <v>1</v>
      </c>
      <c r="BG252" s="102">
        <v>21750</v>
      </c>
      <c r="BH252" s="102">
        <v>333800</v>
      </c>
      <c r="BI252" s="106">
        <v>5.8000000000000003E-2</v>
      </c>
      <c r="BJ252" s="96">
        <v>153</v>
      </c>
      <c r="BK252" s="99">
        <f t="shared" si="26"/>
        <v>0.78</v>
      </c>
      <c r="BL252" s="99">
        <f t="shared" si="27"/>
        <v>0.57999999999999996</v>
      </c>
      <c r="BN252" s="107" t="s">
        <v>1170</v>
      </c>
      <c r="BO252" s="108" t="str">
        <f t="shared" si="28"/>
        <v>TN</v>
      </c>
      <c r="BP252" s="108">
        <v>93.022572524044193</v>
      </c>
      <c r="BQ252" s="108">
        <v>87.932330919221982</v>
      </c>
      <c r="BR252" s="108">
        <v>85.978761617068713</v>
      </c>
      <c r="BS252" s="108">
        <v>86.544204555978069</v>
      </c>
      <c r="BT252" s="108">
        <v>93.940291383346491</v>
      </c>
      <c r="BU252" s="108">
        <v>98.661541947726846</v>
      </c>
      <c r="BV252" s="108">
        <v>102.30166745083649</v>
      </c>
      <c r="CN252" s="97">
        <v>183</v>
      </c>
      <c r="CO252" s="96" t="s">
        <v>616</v>
      </c>
      <c r="CP252" s="169" t="s">
        <v>1451</v>
      </c>
      <c r="CQ252" s="169" t="s">
        <v>177</v>
      </c>
      <c r="CR252" s="98">
        <v>40200</v>
      </c>
      <c r="CS252" s="98">
        <v>85600</v>
      </c>
      <c r="CT252" s="170">
        <v>0.38</v>
      </c>
    </row>
    <row r="253" spans="47:98" ht="21" hidden="1" customHeight="1" x14ac:dyDescent="0.25">
      <c r="AU253" s="99"/>
      <c r="AV253" s="100">
        <v>1074</v>
      </c>
      <c r="AW253" s="96" t="s">
        <v>2163</v>
      </c>
      <c r="AX253" s="96" t="s">
        <v>891</v>
      </c>
      <c r="AY253" s="101" t="s">
        <v>152</v>
      </c>
      <c r="AZ253" s="101" t="s">
        <v>171</v>
      </c>
      <c r="BA253" s="102">
        <v>168500</v>
      </c>
      <c r="BB253" s="103">
        <v>34500</v>
      </c>
      <c r="BC253" s="103">
        <v>73000</v>
      </c>
      <c r="BD253" s="102">
        <v>305200</v>
      </c>
      <c r="BE253" s="104">
        <v>3.5999999999999997E-2</v>
      </c>
      <c r="BF253" s="105">
        <v>0.96</v>
      </c>
      <c r="BG253" s="102">
        <v>22250</v>
      </c>
      <c r="BH253" s="102">
        <v>395600</v>
      </c>
      <c r="BI253" s="106">
        <v>6.3E-2</v>
      </c>
      <c r="BJ253" s="96">
        <v>187</v>
      </c>
      <c r="BK253" s="99">
        <f t="shared" si="26"/>
        <v>0.78500000000000003</v>
      </c>
      <c r="BL253" s="99">
        <f t="shared" si="27"/>
        <v>1.6E-2</v>
      </c>
      <c r="BN253" s="107" t="s">
        <v>1172</v>
      </c>
      <c r="BO253" s="108" t="str">
        <f t="shared" si="28"/>
        <v>TN</v>
      </c>
      <c r="BP253" s="108">
        <v>93.444842631004349</v>
      </c>
      <c r="BQ253" s="108">
        <v>101.63547211914241</v>
      </c>
      <c r="BR253" s="108">
        <v>87.698839055364346</v>
      </c>
      <c r="BS253" s="108">
        <v>103.42960302835196</v>
      </c>
      <c r="BT253" s="108">
        <v>91.882878778683519</v>
      </c>
      <c r="BU253" s="108">
        <v>91.275174742177086</v>
      </c>
      <c r="BV253" s="108">
        <v>92.892219667083936</v>
      </c>
      <c r="CN253" s="97" t="s">
        <v>1692</v>
      </c>
      <c r="CO253" s="96" t="s">
        <v>774</v>
      </c>
      <c r="CP253" s="169" t="s">
        <v>1462</v>
      </c>
      <c r="CQ253" s="169" t="s">
        <v>177</v>
      </c>
      <c r="CR253" s="98">
        <v>41800</v>
      </c>
      <c r="CS253" s="98">
        <v>68300</v>
      </c>
      <c r="CT253" s="170">
        <v>0.45</v>
      </c>
    </row>
    <row r="254" spans="47:98" ht="21" hidden="1" customHeight="1" x14ac:dyDescent="0.25">
      <c r="AU254" s="99"/>
      <c r="AV254" s="100">
        <v>1012</v>
      </c>
      <c r="AW254" s="96" t="s">
        <v>2187</v>
      </c>
      <c r="AX254" s="96" t="s">
        <v>853</v>
      </c>
      <c r="AY254" s="101" t="s">
        <v>152</v>
      </c>
      <c r="AZ254" s="101" t="s">
        <v>177</v>
      </c>
      <c r="BA254" s="102">
        <v>135000</v>
      </c>
      <c r="BB254" s="103">
        <v>38500</v>
      </c>
      <c r="BC254" s="103">
        <v>71500</v>
      </c>
      <c r="BD254" s="102">
        <v>333700</v>
      </c>
      <c r="BE254" s="104">
        <v>4.3999999999999997E-2</v>
      </c>
      <c r="BF254" s="105">
        <v>1</v>
      </c>
      <c r="BG254" s="102">
        <v>12500</v>
      </c>
      <c r="BH254" s="102">
        <v>384400</v>
      </c>
      <c r="BI254" s="106">
        <v>0.06</v>
      </c>
      <c r="BJ254" s="96">
        <v>224</v>
      </c>
      <c r="BK254" s="99">
        <f t="shared" si="26"/>
        <v>0.56100000000000005</v>
      </c>
      <c r="BL254" s="99">
        <f t="shared" si="27"/>
        <v>0.14499999999999999</v>
      </c>
      <c r="BN254" s="107" t="s">
        <v>1179</v>
      </c>
      <c r="BO254" s="108" t="str">
        <f t="shared" si="28"/>
        <v>TN</v>
      </c>
      <c r="BP254" s="108">
        <v>85.744823189285114</v>
      </c>
      <c r="BQ254" s="108">
        <v>86.728348622107845</v>
      </c>
      <c r="BR254" s="108">
        <v>71.413249206140023</v>
      </c>
      <c r="BS254" s="108">
        <v>82.936446006812119</v>
      </c>
      <c r="BT254" s="108">
        <v>87.452897519201983</v>
      </c>
      <c r="BU254" s="108">
        <v>87.055457156179884</v>
      </c>
      <c r="BV254" s="108">
        <v>98.209651555570659</v>
      </c>
      <c r="CN254" s="97" t="s">
        <v>1680</v>
      </c>
      <c r="CO254" s="96" t="s">
        <v>768</v>
      </c>
      <c r="CP254" s="169" t="s">
        <v>1448</v>
      </c>
      <c r="CQ254" s="169" t="s">
        <v>1464</v>
      </c>
      <c r="CR254" s="98">
        <v>43200</v>
      </c>
      <c r="CS254" s="98">
        <v>69100</v>
      </c>
      <c r="CT254" s="170">
        <v>0.44</v>
      </c>
    </row>
    <row r="255" spans="47:98" ht="21" hidden="1" customHeight="1" x14ac:dyDescent="0.25">
      <c r="AU255" s="99"/>
      <c r="AV255" s="100">
        <v>224</v>
      </c>
      <c r="AW255" s="96" t="s">
        <v>2189</v>
      </c>
      <c r="AX255" s="96" t="s">
        <v>338</v>
      </c>
      <c r="AY255" s="101" t="s">
        <v>152</v>
      </c>
      <c r="AZ255" s="101" t="s">
        <v>177</v>
      </c>
      <c r="BA255" s="102">
        <v>161500</v>
      </c>
      <c r="BB255" s="103">
        <v>42000</v>
      </c>
      <c r="BC255" s="103">
        <v>91000</v>
      </c>
      <c r="BD255" s="102">
        <v>758800</v>
      </c>
      <c r="BE255" s="104">
        <v>6.0999999999999999E-2</v>
      </c>
      <c r="BF255" s="105">
        <v>0.99</v>
      </c>
      <c r="BG255" s="102">
        <v>16000</v>
      </c>
      <c r="BH255" s="102">
        <v>824900</v>
      </c>
      <c r="BI255" s="106">
        <v>0.08</v>
      </c>
      <c r="BJ255" s="96">
        <v>226</v>
      </c>
      <c r="BK255" s="99">
        <f t="shared" si="26"/>
        <v>0.75</v>
      </c>
      <c r="BL255" s="99">
        <f t="shared" si="27"/>
        <v>0.41699999999999998</v>
      </c>
      <c r="BN255" s="107" t="s">
        <v>1199</v>
      </c>
      <c r="BO255" s="108" t="str">
        <f t="shared" si="28"/>
        <v>TN</v>
      </c>
      <c r="BP255" s="108">
        <v>88.575772500026972</v>
      </c>
      <c r="BQ255" s="108">
        <v>93.357314719320357</v>
      </c>
      <c r="BR255" s="108">
        <v>73.774599143939597</v>
      </c>
      <c r="BS255" s="108">
        <v>95.245822325214775</v>
      </c>
      <c r="BT255" s="108">
        <v>92.897438693358566</v>
      </c>
      <c r="BU255" s="108">
        <v>86.277812155255134</v>
      </c>
      <c r="BV255" s="108">
        <v>96.685976413424697</v>
      </c>
      <c r="CN255" s="97" t="s">
        <v>1594</v>
      </c>
      <c r="CO255" s="96" t="s">
        <v>233</v>
      </c>
      <c r="CP255" s="169" t="s">
        <v>1448</v>
      </c>
      <c r="CQ255" s="169" t="s">
        <v>177</v>
      </c>
      <c r="CR255" s="98">
        <v>54500</v>
      </c>
      <c r="CS255" s="98">
        <v>77800</v>
      </c>
      <c r="CT255" s="170">
        <v>0.57999999999999996</v>
      </c>
    </row>
    <row r="256" spans="47:98" ht="21" hidden="1" customHeight="1" x14ac:dyDescent="0.25">
      <c r="AU256" s="99"/>
      <c r="AV256" s="100">
        <v>241</v>
      </c>
      <c r="AW256" s="96" t="s">
        <v>2328</v>
      </c>
      <c r="AX256" s="96" t="s">
        <v>349</v>
      </c>
      <c r="AY256" s="101" t="s">
        <v>159</v>
      </c>
      <c r="AZ256" s="101" t="s">
        <v>192</v>
      </c>
      <c r="BA256" s="102">
        <v>84000</v>
      </c>
      <c r="BB256" s="103">
        <v>48000</v>
      </c>
      <c r="BC256" s="103">
        <v>83000</v>
      </c>
      <c r="BD256" s="102">
        <v>745000</v>
      </c>
      <c r="BE256" s="104">
        <v>8.1000000000000003E-2</v>
      </c>
      <c r="BF256" s="105">
        <v>0.74</v>
      </c>
      <c r="BG256" s="102">
        <v>7250</v>
      </c>
      <c r="BH256" s="102">
        <v>777300</v>
      </c>
      <c r="BI256" s="106">
        <v>9.8000000000000004E-2</v>
      </c>
      <c r="BJ256" s="96">
        <v>354</v>
      </c>
      <c r="BK256" s="99">
        <f t="shared" si="26"/>
        <v>0.14699999999999999</v>
      </c>
      <c r="BL256" s="99">
        <f t="shared" si="27"/>
        <v>0.79600000000000004</v>
      </c>
      <c r="BN256" s="107" t="s">
        <v>1257</v>
      </c>
      <c r="BO256" s="108" t="str">
        <f t="shared" si="28"/>
        <v>TN</v>
      </c>
      <c r="BP256" s="108">
        <v>90.152740249874483</v>
      </c>
      <c r="BQ256" s="108">
        <v>91.082339663726358</v>
      </c>
      <c r="BR256" s="108">
        <v>74.187348607848108</v>
      </c>
      <c r="BS256" s="108">
        <v>98.947175719356224</v>
      </c>
      <c r="BT256" s="108">
        <v>99.999028406358335</v>
      </c>
      <c r="BU256" s="108">
        <v>91.472882101652317</v>
      </c>
      <c r="BV256" s="108">
        <v>98.077425040260792</v>
      </c>
      <c r="CN256" s="97" t="s">
        <v>1471</v>
      </c>
      <c r="CO256" s="96" t="s">
        <v>200</v>
      </c>
      <c r="CP256" s="169" t="s">
        <v>1466</v>
      </c>
      <c r="CQ256" s="169" t="s">
        <v>177</v>
      </c>
      <c r="CR256" s="98">
        <v>56900</v>
      </c>
      <c r="CS256" s="98">
        <v>103000</v>
      </c>
      <c r="CT256" s="170">
        <v>0.56000000000000005</v>
      </c>
    </row>
    <row r="257" spans="47:98" ht="21" hidden="1" customHeight="1" x14ac:dyDescent="0.25">
      <c r="AU257" s="99"/>
      <c r="AV257" s="100">
        <v>300</v>
      </c>
      <c r="AW257" s="96" t="s">
        <v>2329</v>
      </c>
      <c r="AX257" s="96" t="s">
        <v>349</v>
      </c>
      <c r="AY257" s="101" t="s">
        <v>163</v>
      </c>
      <c r="AZ257" s="101" t="s">
        <v>192</v>
      </c>
      <c r="BA257" s="102">
        <v>135500</v>
      </c>
      <c r="BB257" s="103">
        <v>48000</v>
      </c>
      <c r="BC257" s="103">
        <v>83000</v>
      </c>
      <c r="BD257" s="102">
        <v>693100</v>
      </c>
      <c r="BE257" s="104">
        <v>6.4000000000000001E-2</v>
      </c>
      <c r="BF257" s="105">
        <v>0.74</v>
      </c>
      <c r="BG257" s="102">
        <v>7250</v>
      </c>
      <c r="BH257" s="102">
        <v>693100</v>
      </c>
      <c r="BI257" s="106">
        <v>6.4000000000000001E-2</v>
      </c>
      <c r="BJ257" s="96">
        <v>354</v>
      </c>
      <c r="BK257" s="99">
        <f t="shared" si="26"/>
        <v>0.56399999999999995</v>
      </c>
      <c r="BL257" s="99">
        <f t="shared" si="27"/>
        <v>0.79600000000000004</v>
      </c>
      <c r="BN257" s="107" t="s">
        <v>1262</v>
      </c>
      <c r="BO257" s="108" t="str">
        <f t="shared" si="28"/>
        <v>TN</v>
      </c>
      <c r="BP257" s="108">
        <v>86.741550822544127</v>
      </c>
      <c r="BQ257" s="108">
        <v>92.258502378441975</v>
      </c>
      <c r="BR257" s="108">
        <v>74.435174805076514</v>
      </c>
      <c r="BS257" s="108">
        <v>89.109400476503353</v>
      </c>
      <c r="BT257" s="108">
        <v>91.672180871513405</v>
      </c>
      <c r="BU257" s="108">
        <v>91.491280873743221</v>
      </c>
      <c r="BV257" s="108">
        <v>92.596887789001485</v>
      </c>
      <c r="CN257" s="97" t="s">
        <v>1624</v>
      </c>
      <c r="CO257" s="96" t="s">
        <v>1625</v>
      </c>
      <c r="CP257" s="169" t="s">
        <v>1448</v>
      </c>
      <c r="CQ257" s="169" t="s">
        <v>177</v>
      </c>
      <c r="CR257" s="98">
        <v>61400</v>
      </c>
      <c r="CS257" s="98">
        <v>74800</v>
      </c>
      <c r="CT257" s="170">
        <v>0.76</v>
      </c>
    </row>
    <row r="258" spans="47:98" ht="21" hidden="1" customHeight="1" x14ac:dyDescent="0.25">
      <c r="AU258" s="99"/>
      <c r="AV258" s="100">
        <v>1178</v>
      </c>
      <c r="AW258" s="96" t="s">
        <v>2393</v>
      </c>
      <c r="AX258" s="96" t="s">
        <v>956</v>
      </c>
      <c r="AY258" s="101" t="s">
        <v>152</v>
      </c>
      <c r="AZ258" s="101" t="s">
        <v>171</v>
      </c>
      <c r="BA258" s="102">
        <v>172500</v>
      </c>
      <c r="BB258" s="103">
        <v>44000</v>
      </c>
      <c r="BC258" s="103">
        <v>64000</v>
      </c>
      <c r="BD258" s="102">
        <v>259500</v>
      </c>
      <c r="BE258" s="104">
        <v>3.2000000000000001E-2</v>
      </c>
      <c r="BF258" s="105">
        <v>1</v>
      </c>
      <c r="BG258" s="102">
        <v>19500</v>
      </c>
      <c r="BH258" s="102">
        <v>340500</v>
      </c>
      <c r="BI258" s="106">
        <v>5.3999999999999999E-2</v>
      </c>
      <c r="BJ258" s="96">
        <v>417</v>
      </c>
      <c r="BK258" s="99">
        <f t="shared" si="26"/>
        <v>0.80200000000000005</v>
      </c>
      <c r="BL258" s="99">
        <f t="shared" si="27"/>
        <v>0.57999999999999996</v>
      </c>
      <c r="BN258" s="107" t="s">
        <v>1273</v>
      </c>
      <c r="BO258" s="108" t="str">
        <f t="shared" si="28"/>
        <v>TN</v>
      </c>
      <c r="BP258" s="108">
        <v>89.438528660688604</v>
      </c>
      <c r="BQ258" s="108">
        <v>91.393026746610133</v>
      </c>
      <c r="BR258" s="108">
        <v>82.032225326488174</v>
      </c>
      <c r="BS258" s="108">
        <v>95.080754672649192</v>
      </c>
      <c r="BT258" s="108">
        <v>84.249110233280533</v>
      </c>
      <c r="BU258" s="108">
        <v>88.388041077303271</v>
      </c>
      <c r="BV258" s="108">
        <v>95.138190617745622</v>
      </c>
      <c r="CN258" s="97" t="s">
        <v>1624</v>
      </c>
      <c r="CO258" s="96" t="s">
        <v>1625</v>
      </c>
      <c r="CP258" s="169" t="s">
        <v>1448</v>
      </c>
      <c r="CQ258" s="169" t="s">
        <v>177</v>
      </c>
      <c r="CR258" s="98">
        <v>61400</v>
      </c>
      <c r="CS258" s="98">
        <v>74800</v>
      </c>
      <c r="CT258" s="170">
        <v>0.76</v>
      </c>
    </row>
    <row r="259" spans="47:98" ht="21" hidden="1" customHeight="1" x14ac:dyDescent="0.25">
      <c r="AU259" s="99"/>
      <c r="AV259" s="100">
        <v>1344</v>
      </c>
      <c r="AW259" s="96" t="s">
        <v>2470</v>
      </c>
      <c r="AX259" s="96" t="s">
        <v>1048</v>
      </c>
      <c r="AY259" s="101" t="s">
        <v>152</v>
      </c>
      <c r="AZ259" s="101" t="s">
        <v>177</v>
      </c>
      <c r="BA259" s="102">
        <v>142500</v>
      </c>
      <c r="BB259" s="103">
        <v>40000</v>
      </c>
      <c r="BC259" s="103">
        <v>52000</v>
      </c>
      <c r="BD259" s="102">
        <v>156400</v>
      </c>
      <c r="BE259" s="104">
        <v>2.5999999999999999E-2</v>
      </c>
      <c r="BF259" s="105">
        <v>0.98</v>
      </c>
      <c r="BG259" s="102">
        <v>11500</v>
      </c>
      <c r="BH259" s="102">
        <v>204200</v>
      </c>
      <c r="BI259" s="106">
        <v>0.04</v>
      </c>
      <c r="BJ259" s="96">
        <v>487</v>
      </c>
      <c r="BK259" s="99">
        <f t="shared" si="26"/>
        <v>0.60399999999999998</v>
      </c>
      <c r="BL259" s="99">
        <f t="shared" si="27"/>
        <v>0.23899999999999999</v>
      </c>
      <c r="BN259" s="107" t="s">
        <v>1307</v>
      </c>
      <c r="BO259" s="108" t="str">
        <f t="shared" si="28"/>
        <v>TN</v>
      </c>
      <c r="BP259" s="108">
        <v>88.238346742782454</v>
      </c>
      <c r="BQ259" s="108">
        <v>92.705287273199005</v>
      </c>
      <c r="BR259" s="108">
        <v>76.225303241111504</v>
      </c>
      <c r="BS259" s="108">
        <v>86.939495026720067</v>
      </c>
      <c r="BT259" s="108">
        <v>91.52367577030374</v>
      </c>
      <c r="BU259" s="108">
        <v>98.555357053173125</v>
      </c>
      <c r="BV259" s="108">
        <v>95.16697167627413</v>
      </c>
      <c r="CN259" s="97" t="s">
        <v>1598</v>
      </c>
      <c r="CO259" s="96" t="s">
        <v>690</v>
      </c>
      <c r="CP259" s="169" t="s">
        <v>1451</v>
      </c>
      <c r="CQ259" s="169" t="s">
        <v>177</v>
      </c>
      <c r="CR259" s="98">
        <v>42100</v>
      </c>
      <c r="CS259" s="98">
        <v>77100</v>
      </c>
      <c r="CT259" s="170">
        <v>0.39</v>
      </c>
    </row>
    <row r="260" spans="47:98" ht="21" hidden="1" customHeight="1" x14ac:dyDescent="0.25">
      <c r="AU260" s="99"/>
      <c r="AV260" s="100">
        <v>926</v>
      </c>
      <c r="AW260" s="96" t="s">
        <v>2639</v>
      </c>
      <c r="AX260" s="96" t="s">
        <v>798</v>
      </c>
      <c r="AY260" s="101" t="s">
        <v>152</v>
      </c>
      <c r="AZ260" s="101" t="s">
        <v>171</v>
      </c>
      <c r="BA260" s="102">
        <v>151500</v>
      </c>
      <c r="BB260" s="103">
        <v>38500</v>
      </c>
      <c r="BC260" s="103">
        <v>59000</v>
      </c>
      <c r="BD260" s="102">
        <v>372100</v>
      </c>
      <c r="BE260" s="104">
        <v>4.3999999999999997E-2</v>
      </c>
      <c r="BF260" s="105">
        <v>1</v>
      </c>
      <c r="BG260" s="102">
        <v>19000</v>
      </c>
      <c r="BH260" s="102">
        <v>449200</v>
      </c>
      <c r="BI260" s="106">
        <v>6.9000000000000006E-2</v>
      </c>
      <c r="BJ260" s="96">
        <v>639</v>
      </c>
      <c r="BK260" s="99">
        <f t="shared" si="26"/>
        <v>0.68300000000000005</v>
      </c>
      <c r="BL260" s="99">
        <f t="shared" si="27"/>
        <v>0.14499999999999999</v>
      </c>
      <c r="BN260" s="107" t="s">
        <v>1319</v>
      </c>
      <c r="BO260" s="108" t="str">
        <f t="shared" si="28"/>
        <v>TN</v>
      </c>
      <c r="BP260" s="108">
        <v>90.913961995911421</v>
      </c>
      <c r="BQ260" s="108">
        <v>91.598404363428727</v>
      </c>
      <c r="BR260" s="108">
        <v>81.520758843855859</v>
      </c>
      <c r="BS260" s="108">
        <v>80.515461830033345</v>
      </c>
      <c r="BT260" s="108">
        <v>93.914533219398777</v>
      </c>
      <c r="BU260" s="108">
        <v>90.093454026182471</v>
      </c>
      <c r="BV260" s="108">
        <v>101.36358194434554</v>
      </c>
      <c r="CN260" s="97" t="s">
        <v>1534</v>
      </c>
      <c r="CO260" s="96" t="s">
        <v>394</v>
      </c>
      <c r="CP260" s="169" t="s">
        <v>1448</v>
      </c>
      <c r="CQ260" s="169" t="s">
        <v>166</v>
      </c>
      <c r="CR260" s="98">
        <v>51100</v>
      </c>
      <c r="CS260" s="98">
        <v>84500</v>
      </c>
      <c r="CT260" s="170">
        <v>0.46</v>
      </c>
    </row>
    <row r="261" spans="47:98" ht="21" hidden="1" customHeight="1" x14ac:dyDescent="0.25">
      <c r="AU261" s="99"/>
      <c r="AV261" s="100">
        <v>839</v>
      </c>
      <c r="AW261" s="96" t="s">
        <v>2683</v>
      </c>
      <c r="AX261" s="96" t="s">
        <v>740</v>
      </c>
      <c r="AY261" s="101" t="s">
        <v>152</v>
      </c>
      <c r="AZ261" s="101" t="s">
        <v>177</v>
      </c>
      <c r="BA261" s="102">
        <v>148000</v>
      </c>
      <c r="BB261" s="103">
        <v>37000</v>
      </c>
      <c r="BC261" s="103">
        <v>72000</v>
      </c>
      <c r="BD261" s="102">
        <v>413200</v>
      </c>
      <c r="BE261" s="104">
        <v>4.7E-2</v>
      </c>
      <c r="BF261" s="105">
        <v>1</v>
      </c>
      <c r="BG261" s="102">
        <v>13750</v>
      </c>
      <c r="BH261" s="102">
        <v>471200</v>
      </c>
      <c r="BI261" s="106">
        <v>6.4000000000000001E-2</v>
      </c>
      <c r="BJ261" s="96">
        <v>666</v>
      </c>
      <c r="BK261" s="99">
        <f t="shared" si="26"/>
        <v>0.65</v>
      </c>
      <c r="BL261" s="99">
        <f t="shared" si="27"/>
        <v>7.4999999999999997E-2</v>
      </c>
      <c r="BN261" s="107" t="s">
        <v>1321</v>
      </c>
      <c r="BO261" s="108" t="str">
        <f t="shared" si="28"/>
        <v>TN</v>
      </c>
      <c r="BP261" s="108">
        <v>88.181854399418356</v>
      </c>
      <c r="BQ261" s="108">
        <v>94.266443899303354</v>
      </c>
      <c r="BR261" s="108">
        <v>76.241655552890961</v>
      </c>
      <c r="BS261" s="108">
        <v>80.973677903108978</v>
      </c>
      <c r="BT261" s="108">
        <v>92.662331295270434</v>
      </c>
      <c r="BU261" s="108">
        <v>95.758200498077812</v>
      </c>
      <c r="BV261" s="108">
        <v>96.214045628540617</v>
      </c>
      <c r="CN261" s="97" t="s">
        <v>1777</v>
      </c>
      <c r="CO261" s="96" t="s">
        <v>1021</v>
      </c>
      <c r="CP261" s="169" t="s">
        <v>1462</v>
      </c>
      <c r="CQ261" s="169" t="s">
        <v>195</v>
      </c>
      <c r="CR261" s="98">
        <v>37200</v>
      </c>
      <c r="CS261" s="98">
        <v>61200</v>
      </c>
      <c r="CT261" s="170">
        <v>0.59</v>
      </c>
    </row>
    <row r="262" spans="47:98" ht="21" hidden="1" customHeight="1" x14ac:dyDescent="0.25">
      <c r="AU262" s="99"/>
      <c r="AV262" s="100">
        <v>321</v>
      </c>
      <c r="AW262" s="96" t="s">
        <v>2858</v>
      </c>
      <c r="AX262" s="96" t="s">
        <v>405</v>
      </c>
      <c r="AY262" s="101" t="s">
        <v>159</v>
      </c>
      <c r="AZ262" s="101" t="s">
        <v>192</v>
      </c>
      <c r="BA262" s="102">
        <v>86500</v>
      </c>
      <c r="BB262" s="103">
        <v>44000</v>
      </c>
      <c r="BC262" s="103">
        <v>82000</v>
      </c>
      <c r="BD262" s="102">
        <v>678200</v>
      </c>
      <c r="BE262" s="104">
        <v>7.6999999999999999E-2</v>
      </c>
      <c r="BF262" s="105">
        <v>0.64</v>
      </c>
      <c r="BG262" s="102">
        <v>7500</v>
      </c>
      <c r="BH262" s="102">
        <v>710300</v>
      </c>
      <c r="BI262" s="106">
        <v>9.4E-2</v>
      </c>
      <c r="BJ262" s="96">
        <v>800</v>
      </c>
      <c r="BK262" s="99">
        <f t="shared" ref="BK262:BK325" si="29">_xlfn.PERCENTRANK.INC($BA$5:$BA$1160,BA262)</f>
        <v>0.183</v>
      </c>
      <c r="BL262" s="99">
        <f t="shared" ref="BL262:BL325" si="30">IF(BB262="No Data","No Data",_xlfn.PERCENTRANK.INC($BB$5:$BB$1160,BB262))</f>
        <v>0.57999999999999996</v>
      </c>
      <c r="BN262" s="107" t="s">
        <v>1325</v>
      </c>
      <c r="BO262" s="108" t="str">
        <f t="shared" si="28"/>
        <v>TN</v>
      </c>
      <c r="BP262" s="108">
        <v>88.93336301671313</v>
      </c>
      <c r="BQ262" s="108">
        <v>91.73691389029554</v>
      </c>
      <c r="BR262" s="108">
        <v>71.312335385960381</v>
      </c>
      <c r="BS262" s="108">
        <v>82.614988907229005</v>
      </c>
      <c r="BT262" s="108">
        <v>92.537026918217052</v>
      </c>
      <c r="BU262" s="108">
        <v>87.2742782039915</v>
      </c>
      <c r="BV262" s="108">
        <v>104.47283153718013</v>
      </c>
      <c r="CN262" s="97">
        <v>894</v>
      </c>
      <c r="CO262" s="96" t="s">
        <v>1805</v>
      </c>
      <c r="CP262" s="169" t="s">
        <v>1462</v>
      </c>
      <c r="CQ262" s="169" t="s">
        <v>177</v>
      </c>
      <c r="CR262" s="98">
        <v>35000</v>
      </c>
      <c r="CS262" s="98">
        <v>58800</v>
      </c>
      <c r="CT262" s="170">
        <v>0.64</v>
      </c>
    </row>
    <row r="263" spans="47:98" ht="21" hidden="1" customHeight="1" x14ac:dyDescent="0.25">
      <c r="AU263" s="99"/>
      <c r="AV263" s="100">
        <v>429</v>
      </c>
      <c r="AW263" s="96" t="s">
        <v>2859</v>
      </c>
      <c r="AX263" s="96" t="s">
        <v>405</v>
      </c>
      <c r="AY263" s="101" t="s">
        <v>163</v>
      </c>
      <c r="AZ263" s="101" t="s">
        <v>192</v>
      </c>
      <c r="BA263" s="102">
        <v>154500</v>
      </c>
      <c r="BB263" s="103">
        <v>44000</v>
      </c>
      <c r="BC263" s="103">
        <v>82000</v>
      </c>
      <c r="BD263" s="102">
        <v>610100</v>
      </c>
      <c r="BE263" s="104">
        <v>5.6000000000000001E-2</v>
      </c>
      <c r="BF263" s="105">
        <v>0.64</v>
      </c>
      <c r="BG263" s="102">
        <v>7500</v>
      </c>
      <c r="BH263" s="102">
        <v>610100</v>
      </c>
      <c r="BI263" s="106">
        <v>5.6000000000000001E-2</v>
      </c>
      <c r="BJ263" s="96">
        <v>800</v>
      </c>
      <c r="BK263" s="99">
        <f t="shared" si="29"/>
        <v>0.70499999999999996</v>
      </c>
      <c r="BL263" s="99">
        <f t="shared" si="30"/>
        <v>0.57999999999999996</v>
      </c>
      <c r="BN263" s="107" t="s">
        <v>1117</v>
      </c>
      <c r="BO263" s="108" t="str">
        <f t="shared" si="28"/>
        <v>TX</v>
      </c>
      <c r="BP263" s="108">
        <v>89.525509018614173</v>
      </c>
      <c r="BQ263" s="108">
        <v>89.852747383836373</v>
      </c>
      <c r="BR263" s="108">
        <v>89.441173670049423</v>
      </c>
      <c r="BS263" s="108">
        <v>80.352802078561552</v>
      </c>
      <c r="BT263" s="108">
        <v>92.064699048244862</v>
      </c>
      <c r="BU263" s="108">
        <v>95.204797946980946</v>
      </c>
      <c r="BV263" s="108">
        <v>90.818115846749777</v>
      </c>
      <c r="CN263" s="97" t="s">
        <v>1803</v>
      </c>
      <c r="CO263" s="96" t="s">
        <v>905</v>
      </c>
      <c r="CP263" s="169" t="s">
        <v>1447</v>
      </c>
      <c r="CQ263" s="169" t="s">
        <v>195</v>
      </c>
      <c r="CR263" s="98">
        <v>39600</v>
      </c>
      <c r="CS263" s="98">
        <v>58900</v>
      </c>
      <c r="CT263" s="170">
        <v>0.48</v>
      </c>
    </row>
    <row r="264" spans="47:98" ht="21" hidden="1" customHeight="1" x14ac:dyDescent="0.25">
      <c r="AU264" s="99"/>
      <c r="AV264" s="100">
        <v>913</v>
      </c>
      <c r="AW264" s="96" t="s">
        <v>2942</v>
      </c>
      <c r="AX264" s="96" t="s">
        <v>790</v>
      </c>
      <c r="AY264" s="101" t="s">
        <v>159</v>
      </c>
      <c r="AZ264" s="101" t="s">
        <v>195</v>
      </c>
      <c r="BA264" s="102">
        <v>82000</v>
      </c>
      <c r="BB264" s="103">
        <v>41000</v>
      </c>
      <c r="BC264" s="103">
        <v>68500</v>
      </c>
      <c r="BD264" s="102">
        <v>377900</v>
      </c>
      <c r="BE264" s="104">
        <v>6.0999999999999999E-2</v>
      </c>
      <c r="BF264" s="105">
        <v>0.63</v>
      </c>
      <c r="BG264" s="102">
        <v>5250</v>
      </c>
      <c r="BH264" s="102">
        <v>401400</v>
      </c>
      <c r="BI264" s="106">
        <v>7.2999999999999995E-2</v>
      </c>
      <c r="BJ264" s="96">
        <v>854</v>
      </c>
      <c r="BK264" s="99">
        <f t="shared" si="29"/>
        <v>0.125</v>
      </c>
      <c r="BL264" s="99">
        <f t="shared" si="30"/>
        <v>0.32800000000000001</v>
      </c>
      <c r="BN264" s="107" t="s">
        <v>1124</v>
      </c>
      <c r="BO264" s="108" t="str">
        <f t="shared" si="28"/>
        <v>TX</v>
      </c>
      <c r="BP264" s="108">
        <v>99.347480221735822</v>
      </c>
      <c r="BQ264" s="108">
        <v>94.370713894568084</v>
      </c>
      <c r="BR264" s="108">
        <v>89.384335541427859</v>
      </c>
      <c r="BS264" s="108">
        <v>109.93574797390863</v>
      </c>
      <c r="BT264" s="108">
        <v>98.299685817121528</v>
      </c>
      <c r="BU264" s="108">
        <v>105.38782734491319</v>
      </c>
      <c r="BV264" s="108">
        <v>106.42783336817097</v>
      </c>
      <c r="CN264" s="97" t="s">
        <v>97</v>
      </c>
      <c r="CO264" s="96" t="s">
        <v>346</v>
      </c>
      <c r="CP264" s="169" t="s">
        <v>1451</v>
      </c>
      <c r="CQ264" s="169" t="s">
        <v>1464</v>
      </c>
      <c r="CR264" s="98">
        <v>50100</v>
      </c>
      <c r="CS264" s="98">
        <v>93800</v>
      </c>
      <c r="CT264" s="170">
        <v>0.51</v>
      </c>
    </row>
    <row r="265" spans="47:98" ht="21" hidden="1" customHeight="1" x14ac:dyDescent="0.25">
      <c r="AU265" s="99"/>
      <c r="AV265" s="100">
        <v>994</v>
      </c>
      <c r="AW265" s="96" t="s">
        <v>2943</v>
      </c>
      <c r="AX265" s="96" t="s">
        <v>790</v>
      </c>
      <c r="AY265" s="101" t="s">
        <v>163</v>
      </c>
      <c r="AZ265" s="101" t="s">
        <v>195</v>
      </c>
      <c r="BA265" s="102">
        <v>119500</v>
      </c>
      <c r="BB265" s="103">
        <v>41000</v>
      </c>
      <c r="BC265" s="103">
        <v>68500</v>
      </c>
      <c r="BD265" s="102">
        <v>340100</v>
      </c>
      <c r="BE265" s="104">
        <v>4.7E-2</v>
      </c>
      <c r="BF265" s="105">
        <v>0.63</v>
      </c>
      <c r="BG265" s="102">
        <v>5250</v>
      </c>
      <c r="BH265" s="102">
        <v>340100</v>
      </c>
      <c r="BI265" s="106">
        <v>4.7E-2</v>
      </c>
      <c r="BJ265" s="96">
        <v>854</v>
      </c>
      <c r="BK265" s="99">
        <f t="shared" si="29"/>
        <v>0.45700000000000002</v>
      </c>
      <c r="BL265" s="99">
        <f t="shared" si="30"/>
        <v>0.32800000000000001</v>
      </c>
      <c r="BN265" s="107" t="s">
        <v>1130</v>
      </c>
      <c r="BO265" s="108" t="str">
        <f t="shared" ref="BO265:BO328" si="31">RIGHT(BN265,2)</f>
        <v>TX</v>
      </c>
      <c r="BP265" s="108">
        <v>95.474864392651114</v>
      </c>
      <c r="BQ265" s="108">
        <v>89.320730393987603</v>
      </c>
      <c r="BR265" s="108">
        <v>85.051855760780953</v>
      </c>
      <c r="BS265" s="108">
        <v>110.6523586855206</v>
      </c>
      <c r="BT265" s="108">
        <v>100.20825418667518</v>
      </c>
      <c r="BU265" s="108">
        <v>100.32659552515899</v>
      </c>
      <c r="BV265" s="108">
        <v>100.44873779779573</v>
      </c>
      <c r="CN265" s="97" t="s">
        <v>1519</v>
      </c>
      <c r="CO265" s="96" t="s">
        <v>1520</v>
      </c>
      <c r="CP265" s="169" t="s">
        <v>1451</v>
      </c>
      <c r="CQ265" s="169" t="s">
        <v>177</v>
      </c>
      <c r="CR265" s="98">
        <v>46700</v>
      </c>
      <c r="CS265" s="98">
        <v>86000</v>
      </c>
      <c r="CT265" s="170">
        <v>0.38</v>
      </c>
    </row>
    <row r="266" spans="47:98" ht="21" hidden="1" customHeight="1" x14ac:dyDescent="0.25">
      <c r="AU266" s="99"/>
      <c r="AV266" s="100">
        <v>1339</v>
      </c>
      <c r="AW266" s="96" t="s">
        <v>3059</v>
      </c>
      <c r="AX266" s="96" t="s">
        <v>1046</v>
      </c>
      <c r="AY266" s="101" t="s">
        <v>152</v>
      </c>
      <c r="AZ266" s="101" t="s">
        <v>171</v>
      </c>
      <c r="BA266" s="102">
        <v>156000</v>
      </c>
      <c r="BB266" s="103">
        <v>43500</v>
      </c>
      <c r="BC266" s="103">
        <v>54500</v>
      </c>
      <c r="BD266" s="102">
        <v>163300</v>
      </c>
      <c r="BE266" s="104">
        <v>2.5000000000000001E-2</v>
      </c>
      <c r="BF266" s="105">
        <v>0.98</v>
      </c>
      <c r="BG266" s="102">
        <v>19750</v>
      </c>
      <c r="BH266" s="102">
        <v>242800</v>
      </c>
      <c r="BI266" s="106">
        <v>0.05</v>
      </c>
      <c r="BJ266" s="96">
        <v>952</v>
      </c>
      <c r="BK266" s="99">
        <f t="shared" si="29"/>
        <v>0.71599999999999997</v>
      </c>
      <c r="BL266" s="99">
        <f t="shared" si="30"/>
        <v>0.55100000000000005</v>
      </c>
      <c r="BN266" s="107" t="s">
        <v>1135</v>
      </c>
      <c r="BO266" s="108" t="str">
        <f t="shared" si="31"/>
        <v>TX</v>
      </c>
      <c r="BP266" s="108">
        <v>95.677037155219523</v>
      </c>
      <c r="BQ266" s="108">
        <v>87.124526247385731</v>
      </c>
      <c r="BR266" s="108">
        <v>95.897506793002364</v>
      </c>
      <c r="BS266" s="108">
        <v>92.488867083724102</v>
      </c>
      <c r="BT266" s="108">
        <v>100.37390692327719</v>
      </c>
      <c r="BU266" s="108">
        <v>98.694264110191284</v>
      </c>
      <c r="BV266" s="108">
        <v>98.120101669972428</v>
      </c>
      <c r="CN266" s="97" t="s">
        <v>1519</v>
      </c>
      <c r="CO266" s="96" t="s">
        <v>343</v>
      </c>
      <c r="CP266" s="169" t="s">
        <v>1451</v>
      </c>
      <c r="CQ266" s="169" t="s">
        <v>177</v>
      </c>
      <c r="CR266" s="98">
        <v>46700</v>
      </c>
      <c r="CS266" s="98">
        <v>86000</v>
      </c>
      <c r="CT266" s="170">
        <v>0.38</v>
      </c>
    </row>
    <row r="267" spans="47:98" ht="21" hidden="1" customHeight="1" x14ac:dyDescent="0.25">
      <c r="AU267" s="99"/>
      <c r="AV267" s="100">
        <v>615</v>
      </c>
      <c r="AW267" s="96" t="s">
        <v>2047</v>
      </c>
      <c r="AX267" s="96" t="s">
        <v>597</v>
      </c>
      <c r="AY267" s="101" t="s">
        <v>159</v>
      </c>
      <c r="AZ267" s="101" t="s">
        <v>195</v>
      </c>
      <c r="BA267" s="102">
        <v>84000</v>
      </c>
      <c r="BB267" s="103">
        <v>43500</v>
      </c>
      <c r="BC267" s="103">
        <v>67000</v>
      </c>
      <c r="BD267" s="102">
        <v>518000</v>
      </c>
      <c r="BE267" s="104">
        <v>6.9000000000000006E-2</v>
      </c>
      <c r="BF267" s="105">
        <v>0.78</v>
      </c>
      <c r="BG267" s="102">
        <v>5250</v>
      </c>
      <c r="BH267" s="102">
        <v>543200</v>
      </c>
      <c r="BI267" s="106">
        <v>8.2000000000000003E-2</v>
      </c>
      <c r="BJ267" s="96">
        <v>73</v>
      </c>
      <c r="BK267" s="99">
        <f t="shared" si="29"/>
        <v>0.14699999999999999</v>
      </c>
      <c r="BL267" s="99">
        <f t="shared" si="30"/>
        <v>0.55100000000000005</v>
      </c>
      <c r="BN267" s="107" t="s">
        <v>1148</v>
      </c>
      <c r="BO267" s="108" t="str">
        <f t="shared" si="31"/>
        <v>TX</v>
      </c>
      <c r="BP267" s="108">
        <v>89.347877420698836</v>
      </c>
      <c r="BQ267" s="108">
        <v>87.879116084884529</v>
      </c>
      <c r="BR267" s="108">
        <v>75.818332578095351</v>
      </c>
      <c r="BS267" s="108">
        <v>100.80236146385127</v>
      </c>
      <c r="BT267" s="108">
        <v>95.980012056661508</v>
      </c>
      <c r="BU267" s="108">
        <v>95.581565849158849</v>
      </c>
      <c r="BV267" s="108">
        <v>95.591695434552562</v>
      </c>
      <c r="CN267" s="97">
        <v>201</v>
      </c>
      <c r="CO267" s="96" t="s">
        <v>1530</v>
      </c>
      <c r="CP267" s="169" t="s">
        <v>1451</v>
      </c>
      <c r="CQ267" s="169" t="s">
        <v>177</v>
      </c>
      <c r="CR267" s="98">
        <v>40600</v>
      </c>
      <c r="CS267" s="98">
        <v>84700</v>
      </c>
      <c r="CT267" s="169" t="s">
        <v>1459</v>
      </c>
    </row>
    <row r="268" spans="47:98" ht="21" hidden="1" customHeight="1" x14ac:dyDescent="0.25">
      <c r="AU268" s="99"/>
      <c r="AV268" s="100">
        <v>703</v>
      </c>
      <c r="AW268" s="96" t="s">
        <v>2048</v>
      </c>
      <c r="AX268" s="96" t="s">
        <v>597</v>
      </c>
      <c r="AY268" s="101" t="s">
        <v>163</v>
      </c>
      <c r="AZ268" s="101" t="s">
        <v>195</v>
      </c>
      <c r="BA268" s="102">
        <v>129000</v>
      </c>
      <c r="BB268" s="103">
        <v>43500</v>
      </c>
      <c r="BC268" s="103">
        <v>67000</v>
      </c>
      <c r="BD268" s="102">
        <v>472800</v>
      </c>
      <c r="BE268" s="104">
        <v>5.3999999999999999E-2</v>
      </c>
      <c r="BF268" s="105">
        <v>0.78</v>
      </c>
      <c r="BG268" s="102">
        <v>5250</v>
      </c>
      <c r="BH268" s="102">
        <v>472800</v>
      </c>
      <c r="BI268" s="106">
        <v>5.3999999999999999E-2</v>
      </c>
      <c r="BJ268" s="96">
        <v>73</v>
      </c>
      <c r="BK268" s="99">
        <f t="shared" si="29"/>
        <v>0.52300000000000002</v>
      </c>
      <c r="BL268" s="99">
        <f t="shared" si="30"/>
        <v>0.55100000000000005</v>
      </c>
      <c r="BN268" s="107" t="s">
        <v>1149</v>
      </c>
      <c r="BO268" s="108" t="str">
        <f t="shared" si="31"/>
        <v>TX</v>
      </c>
      <c r="BP268" s="108">
        <v>85.789835805809162</v>
      </c>
      <c r="BQ268" s="108">
        <v>88.596417884241816</v>
      </c>
      <c r="BR268" s="108">
        <v>70.991718770097961</v>
      </c>
      <c r="BS268" s="108">
        <v>93.14643468181572</v>
      </c>
      <c r="BT268" s="108">
        <v>95.019538500338356</v>
      </c>
      <c r="BU268" s="108">
        <v>96.5459475739505</v>
      </c>
      <c r="BV268" s="108">
        <v>91.350017512581942</v>
      </c>
      <c r="CN268" s="97" t="s">
        <v>1827</v>
      </c>
      <c r="CO268" s="96" t="s">
        <v>990</v>
      </c>
      <c r="CP268" s="169" t="s">
        <v>1448</v>
      </c>
      <c r="CQ268" s="169" t="s">
        <v>195</v>
      </c>
      <c r="CR268" s="98">
        <v>35700</v>
      </c>
      <c r="CS268" s="98">
        <v>55700</v>
      </c>
      <c r="CT268" s="170">
        <v>0.57999999999999996</v>
      </c>
    </row>
    <row r="269" spans="47:98" ht="21" hidden="1" customHeight="1" x14ac:dyDescent="0.25">
      <c r="AU269" s="99"/>
      <c r="AV269" s="100">
        <v>516</v>
      </c>
      <c r="AW269" s="96" t="s">
        <v>2308</v>
      </c>
      <c r="AX269" s="96" t="s">
        <v>534</v>
      </c>
      <c r="AY269" s="101" t="s">
        <v>159</v>
      </c>
      <c r="AZ269" s="101" t="s">
        <v>192</v>
      </c>
      <c r="BA269" s="102">
        <v>81500</v>
      </c>
      <c r="BB269" s="103">
        <v>45500</v>
      </c>
      <c r="BC269" s="103">
        <v>77000</v>
      </c>
      <c r="BD269" s="102">
        <v>565900</v>
      </c>
      <c r="BE269" s="104">
        <v>7.2999999999999995E-2</v>
      </c>
      <c r="BF269" s="105">
        <v>0.88</v>
      </c>
      <c r="BG269" s="102">
        <v>5250</v>
      </c>
      <c r="BH269" s="102">
        <v>590400</v>
      </c>
      <c r="BI269" s="106">
        <v>8.5999999999999993E-2</v>
      </c>
      <c r="BJ269" s="96">
        <v>339</v>
      </c>
      <c r="BK269" s="99">
        <f t="shared" si="29"/>
        <v>0.11799999999999999</v>
      </c>
      <c r="BL269" s="99">
        <f t="shared" si="30"/>
        <v>0.69099999999999995</v>
      </c>
      <c r="BN269" s="107" t="s">
        <v>1177</v>
      </c>
      <c r="BO269" s="108" t="str">
        <f t="shared" si="31"/>
        <v>TX</v>
      </c>
      <c r="BP269" s="108">
        <v>91.441535966648814</v>
      </c>
      <c r="BQ269" s="108">
        <v>89.41930161250805</v>
      </c>
      <c r="BR269" s="108">
        <v>80.1169243265782</v>
      </c>
      <c r="BS269" s="108">
        <v>96.074466840200799</v>
      </c>
      <c r="BT269" s="108">
        <v>93.783210238534707</v>
      </c>
      <c r="BU269" s="108">
        <v>95.013525032041443</v>
      </c>
      <c r="BV269" s="108">
        <v>99.681957179677298</v>
      </c>
      <c r="CN269" s="97" t="s">
        <v>1669</v>
      </c>
      <c r="CO269" s="96" t="s">
        <v>396</v>
      </c>
      <c r="CP269" s="169" t="s">
        <v>1451</v>
      </c>
      <c r="CQ269" s="169" t="s">
        <v>195</v>
      </c>
      <c r="CR269" s="98">
        <v>45300</v>
      </c>
      <c r="CS269" s="98">
        <v>69900</v>
      </c>
      <c r="CT269" s="170">
        <v>0.4</v>
      </c>
    </row>
    <row r="270" spans="47:98" ht="21" hidden="1" customHeight="1" x14ac:dyDescent="0.25">
      <c r="AU270" s="99"/>
      <c r="AV270" s="100">
        <v>618</v>
      </c>
      <c r="AW270" s="96" t="s">
        <v>2309</v>
      </c>
      <c r="AX270" s="96" t="s">
        <v>534</v>
      </c>
      <c r="AY270" s="101" t="s">
        <v>163</v>
      </c>
      <c r="AZ270" s="101" t="s">
        <v>192</v>
      </c>
      <c r="BA270" s="102">
        <v>129500</v>
      </c>
      <c r="BB270" s="103">
        <v>45500</v>
      </c>
      <c r="BC270" s="103">
        <v>77000</v>
      </c>
      <c r="BD270" s="102">
        <v>517600</v>
      </c>
      <c r="BE270" s="104">
        <v>5.6000000000000001E-2</v>
      </c>
      <c r="BF270" s="105">
        <v>0.88</v>
      </c>
      <c r="BG270" s="102">
        <v>5250</v>
      </c>
      <c r="BH270" s="102">
        <v>517600</v>
      </c>
      <c r="BI270" s="106">
        <v>5.6000000000000001E-2</v>
      </c>
      <c r="BJ270" s="96">
        <v>339</v>
      </c>
      <c r="BK270" s="99">
        <f t="shared" si="29"/>
        <v>0.52700000000000002</v>
      </c>
      <c r="BL270" s="99">
        <f t="shared" si="30"/>
        <v>0.69099999999999995</v>
      </c>
      <c r="BN270" s="107" t="s">
        <v>1180</v>
      </c>
      <c r="BO270" s="108" t="str">
        <f t="shared" si="31"/>
        <v>TX</v>
      </c>
      <c r="BP270" s="108">
        <v>90.770200171115931</v>
      </c>
      <c r="BQ270" s="108">
        <v>82.373197577423923</v>
      </c>
      <c r="BR270" s="108">
        <v>79.623726008217659</v>
      </c>
      <c r="BS270" s="108">
        <v>113.48819547740368</v>
      </c>
      <c r="BT270" s="108">
        <v>93.264500764298134</v>
      </c>
      <c r="BU270" s="108">
        <v>92.846665182321743</v>
      </c>
      <c r="BV270" s="108">
        <v>95.979086924170474</v>
      </c>
      <c r="CN270" s="97" t="s">
        <v>1554</v>
      </c>
      <c r="CO270" s="96" t="s">
        <v>1555</v>
      </c>
      <c r="CP270" s="169" t="s">
        <v>1451</v>
      </c>
      <c r="CQ270" s="169" t="s">
        <v>195</v>
      </c>
      <c r="CR270" s="98">
        <v>43600</v>
      </c>
      <c r="CS270" s="98">
        <v>81800</v>
      </c>
      <c r="CT270" s="170">
        <v>0.3</v>
      </c>
    </row>
    <row r="271" spans="47:98" ht="21" hidden="1" customHeight="1" x14ac:dyDescent="0.25">
      <c r="AU271" s="99"/>
      <c r="AV271" s="100">
        <v>252</v>
      </c>
      <c r="AW271" s="96" t="s">
        <v>2851</v>
      </c>
      <c r="AX271" s="96" t="s">
        <v>358</v>
      </c>
      <c r="AY271" s="101" t="s">
        <v>159</v>
      </c>
      <c r="AZ271" s="101" t="s">
        <v>192</v>
      </c>
      <c r="BA271" s="102">
        <v>84500</v>
      </c>
      <c r="BB271" s="103">
        <v>45500</v>
      </c>
      <c r="BC271" s="103">
        <v>83000</v>
      </c>
      <c r="BD271" s="102">
        <v>730400</v>
      </c>
      <c r="BE271" s="104">
        <v>0.08</v>
      </c>
      <c r="BF271" s="105">
        <v>0.82</v>
      </c>
      <c r="BG271" s="102">
        <v>4750</v>
      </c>
      <c r="BH271" s="102">
        <v>751900</v>
      </c>
      <c r="BI271" s="106">
        <v>0.09</v>
      </c>
      <c r="BJ271" s="96">
        <v>795</v>
      </c>
      <c r="BK271" s="99">
        <f t="shared" si="29"/>
        <v>0.15</v>
      </c>
      <c r="BL271" s="99">
        <f t="shared" si="30"/>
        <v>0.69099999999999995</v>
      </c>
      <c r="BN271" s="107" t="s">
        <v>1182</v>
      </c>
      <c r="BO271" s="108" t="str">
        <f t="shared" si="31"/>
        <v>TX</v>
      </c>
      <c r="BP271" s="108">
        <v>91.873970348657167</v>
      </c>
      <c r="BQ271" s="108">
        <v>96.245353083829102</v>
      </c>
      <c r="BR271" s="108">
        <v>70.685510438955035</v>
      </c>
      <c r="BS271" s="108">
        <v>105.46142812851413</v>
      </c>
      <c r="BT271" s="108">
        <v>100.89925469267924</v>
      </c>
      <c r="BU271" s="108">
        <v>103.80613465310118</v>
      </c>
      <c r="BV271" s="108">
        <v>100.44168222427933</v>
      </c>
      <c r="CN271" s="97">
        <v>1013</v>
      </c>
      <c r="CO271" s="96" t="s">
        <v>1090</v>
      </c>
      <c r="CP271" s="169" t="s">
        <v>1467</v>
      </c>
      <c r="CQ271" s="169" t="s">
        <v>177</v>
      </c>
      <c r="CR271" s="98">
        <v>34700</v>
      </c>
      <c r="CS271" s="98">
        <v>45500</v>
      </c>
      <c r="CT271" s="170">
        <v>0.61</v>
      </c>
    </row>
    <row r="272" spans="47:98" ht="21" hidden="1" customHeight="1" x14ac:dyDescent="0.25">
      <c r="AU272" s="99"/>
      <c r="AV272" s="100">
        <v>317</v>
      </c>
      <c r="AW272" s="96" t="s">
        <v>2852</v>
      </c>
      <c r="AX272" s="96" t="s">
        <v>358</v>
      </c>
      <c r="AY272" s="101" t="s">
        <v>163</v>
      </c>
      <c r="AZ272" s="101" t="s">
        <v>192</v>
      </c>
      <c r="BA272" s="102">
        <v>135000</v>
      </c>
      <c r="BB272" s="103">
        <v>45500</v>
      </c>
      <c r="BC272" s="103">
        <v>83000</v>
      </c>
      <c r="BD272" s="102">
        <v>679700</v>
      </c>
      <c r="BE272" s="104">
        <v>6.3E-2</v>
      </c>
      <c r="BF272" s="105">
        <v>0.82</v>
      </c>
      <c r="BG272" s="102">
        <v>4750</v>
      </c>
      <c r="BH272" s="102">
        <v>679700</v>
      </c>
      <c r="BI272" s="106">
        <v>6.3E-2</v>
      </c>
      <c r="BJ272" s="96">
        <v>795</v>
      </c>
      <c r="BK272" s="99">
        <f t="shared" si="29"/>
        <v>0.56100000000000005</v>
      </c>
      <c r="BL272" s="99">
        <f t="shared" si="30"/>
        <v>0.69099999999999995</v>
      </c>
      <c r="BN272" s="107" t="s">
        <v>1202</v>
      </c>
      <c r="BO272" s="108" t="str">
        <f t="shared" si="31"/>
        <v>TX</v>
      </c>
      <c r="BP272" s="108">
        <v>90.378917216259893</v>
      </c>
      <c r="BQ272" s="108">
        <v>99.86872952774543</v>
      </c>
      <c r="BR272" s="108">
        <v>86.018741048407222</v>
      </c>
      <c r="BS272" s="108">
        <v>88.062492675696234</v>
      </c>
      <c r="BT272" s="108">
        <v>96.970869862399994</v>
      </c>
      <c r="BU272" s="108">
        <v>95.442134677233639</v>
      </c>
      <c r="BV272" s="108">
        <v>88.523669569653862</v>
      </c>
      <c r="CN272" s="97" t="s">
        <v>1854</v>
      </c>
      <c r="CO272" s="96" t="s">
        <v>1099</v>
      </c>
      <c r="CP272" s="169" t="s">
        <v>1448</v>
      </c>
      <c r="CQ272" s="169" t="s">
        <v>195</v>
      </c>
      <c r="CR272" s="98">
        <v>35200</v>
      </c>
      <c r="CS272" s="98">
        <v>49500</v>
      </c>
      <c r="CT272" s="170">
        <v>0.65</v>
      </c>
    </row>
    <row r="273" spans="47:98" ht="21" hidden="1" customHeight="1" x14ac:dyDescent="0.25">
      <c r="AU273" s="99"/>
      <c r="AV273" s="100">
        <v>729</v>
      </c>
      <c r="AW273" s="96" t="s">
        <v>2018</v>
      </c>
      <c r="AX273" s="96" t="s">
        <v>674</v>
      </c>
      <c r="AY273" s="101" t="s">
        <v>152</v>
      </c>
      <c r="AZ273" s="101" t="s">
        <v>171</v>
      </c>
      <c r="BA273" s="102">
        <v>171500</v>
      </c>
      <c r="BB273" s="103">
        <v>39500</v>
      </c>
      <c r="BC273" s="103">
        <v>72500</v>
      </c>
      <c r="BD273" s="102">
        <v>461600</v>
      </c>
      <c r="BE273" s="104">
        <v>4.5999999999999999E-2</v>
      </c>
      <c r="BF273" s="105">
        <v>1</v>
      </c>
      <c r="BG273" s="102">
        <v>21000</v>
      </c>
      <c r="BH273" s="102">
        <v>546600</v>
      </c>
      <c r="BI273" s="106">
        <v>7.0000000000000007E-2</v>
      </c>
      <c r="BJ273" s="96">
        <v>35</v>
      </c>
      <c r="BK273" s="99">
        <f t="shared" si="29"/>
        <v>0.8</v>
      </c>
      <c r="BL273" s="99">
        <f t="shared" si="30"/>
        <v>0.19600000000000001</v>
      </c>
      <c r="BN273" s="107" t="s">
        <v>1221</v>
      </c>
      <c r="BO273" s="108" t="str">
        <f t="shared" si="31"/>
        <v>TX</v>
      </c>
      <c r="BP273" s="108">
        <v>91.05743069057327</v>
      </c>
      <c r="BQ273" s="108">
        <v>89.831345293558201</v>
      </c>
      <c r="BR273" s="108">
        <v>77.982511841066184</v>
      </c>
      <c r="BS273" s="108">
        <v>106.15026994429849</v>
      </c>
      <c r="BT273" s="108">
        <v>97.628544610959509</v>
      </c>
      <c r="BU273" s="108">
        <v>93.760298117907098</v>
      </c>
      <c r="BV273" s="108">
        <v>96.148005795183366</v>
      </c>
      <c r="CN273" s="97" t="s">
        <v>1669</v>
      </c>
      <c r="CO273" s="96" t="s">
        <v>567</v>
      </c>
      <c r="CP273" s="169" t="s">
        <v>1462</v>
      </c>
      <c r="CQ273" s="169" t="s">
        <v>195</v>
      </c>
      <c r="CR273" s="98">
        <v>45200</v>
      </c>
      <c r="CS273" s="98">
        <v>69900</v>
      </c>
      <c r="CT273" s="170">
        <v>0.52</v>
      </c>
    </row>
    <row r="274" spans="47:98" ht="21" hidden="1" customHeight="1" x14ac:dyDescent="0.25">
      <c r="AU274" s="99"/>
      <c r="AV274" s="100">
        <v>685</v>
      </c>
      <c r="AW274" s="96" t="s">
        <v>2020</v>
      </c>
      <c r="AX274" s="96" t="s">
        <v>642</v>
      </c>
      <c r="AY274" s="101" t="s">
        <v>152</v>
      </c>
      <c r="AZ274" s="101" t="s">
        <v>177</v>
      </c>
      <c r="BA274" s="102">
        <v>125000</v>
      </c>
      <c r="BB274" s="103">
        <v>37500</v>
      </c>
      <c r="BC274" s="103">
        <v>69500</v>
      </c>
      <c r="BD274" s="102">
        <v>483300</v>
      </c>
      <c r="BE274" s="104">
        <v>5.6000000000000001E-2</v>
      </c>
      <c r="BF274" s="105">
        <v>1</v>
      </c>
      <c r="BG274" s="102">
        <v>13000</v>
      </c>
      <c r="BH274" s="102">
        <v>537500</v>
      </c>
      <c r="BI274" s="106">
        <v>7.5999999999999998E-2</v>
      </c>
      <c r="BJ274" s="96">
        <v>37</v>
      </c>
      <c r="BK274" s="99">
        <f t="shared" si="29"/>
        <v>0.48799999999999999</v>
      </c>
      <c r="BL274" s="99">
        <f t="shared" si="30"/>
        <v>9.7000000000000003E-2</v>
      </c>
      <c r="BN274" s="107" t="s">
        <v>1237</v>
      </c>
      <c r="BO274" s="108" t="str">
        <f t="shared" si="31"/>
        <v>TX</v>
      </c>
      <c r="BP274" s="108">
        <v>82.803659885440567</v>
      </c>
      <c r="BQ274" s="108">
        <v>81.470109972010079</v>
      </c>
      <c r="BR274" s="108">
        <v>75.818523766939805</v>
      </c>
      <c r="BS274" s="108">
        <v>105.59942479304827</v>
      </c>
      <c r="BT274" s="108">
        <v>88.676822881761012</v>
      </c>
      <c r="BU274" s="108">
        <v>95.232945074438689</v>
      </c>
      <c r="BV274" s="108">
        <v>79.141518619579671</v>
      </c>
      <c r="CN274" s="97" t="s">
        <v>1679</v>
      </c>
      <c r="CO274" s="96" t="s">
        <v>618</v>
      </c>
      <c r="CP274" s="169" t="s">
        <v>1451</v>
      </c>
      <c r="CQ274" s="169" t="s">
        <v>195</v>
      </c>
      <c r="CR274" s="98">
        <v>41800</v>
      </c>
      <c r="CS274" s="98">
        <v>69200</v>
      </c>
      <c r="CT274" s="170">
        <v>0.51</v>
      </c>
    </row>
    <row r="275" spans="47:98" ht="21" hidden="1" customHeight="1" x14ac:dyDescent="0.25">
      <c r="AU275" s="99"/>
      <c r="AV275" s="100">
        <v>199</v>
      </c>
      <c r="AW275" s="96" t="s">
        <v>2055</v>
      </c>
      <c r="AX275" s="96" t="s">
        <v>318</v>
      </c>
      <c r="AY275" s="101" t="s">
        <v>152</v>
      </c>
      <c r="AZ275" s="101" t="s">
        <v>177</v>
      </c>
      <c r="BA275" s="102">
        <v>154000</v>
      </c>
      <c r="BB275" s="103">
        <v>49500</v>
      </c>
      <c r="BC275" s="103">
        <v>93000</v>
      </c>
      <c r="BD275" s="102">
        <v>784600</v>
      </c>
      <c r="BE275" s="104">
        <v>6.3E-2</v>
      </c>
      <c r="BF275" s="105">
        <v>0.96</v>
      </c>
      <c r="BG275" s="102">
        <v>14000</v>
      </c>
      <c r="BH275" s="102">
        <v>844100</v>
      </c>
      <c r="BI275" s="106">
        <v>8.1000000000000003E-2</v>
      </c>
      <c r="BJ275" s="96">
        <v>79</v>
      </c>
      <c r="BK275" s="99">
        <f t="shared" si="29"/>
        <v>0.70099999999999996</v>
      </c>
      <c r="BL275" s="99">
        <f t="shared" si="30"/>
        <v>0.86</v>
      </c>
      <c r="BN275" s="107" t="s">
        <v>1248</v>
      </c>
      <c r="BO275" s="108" t="str">
        <f t="shared" si="31"/>
        <v>TX</v>
      </c>
      <c r="BP275" s="108">
        <v>92.189182909646263</v>
      </c>
      <c r="BQ275" s="108">
        <v>85.102590581292901</v>
      </c>
      <c r="BR275" s="108">
        <v>82.011608647618914</v>
      </c>
      <c r="BS275" s="108">
        <v>97.725707214595701</v>
      </c>
      <c r="BT275" s="108">
        <v>99.206020069710974</v>
      </c>
      <c r="BU275" s="108">
        <v>94.61510295750395</v>
      </c>
      <c r="BV275" s="108">
        <v>99.926700515888029</v>
      </c>
      <c r="CN275" s="97" t="s">
        <v>1685</v>
      </c>
      <c r="CO275" s="96" t="s">
        <v>809</v>
      </c>
      <c r="CP275" s="169" t="s">
        <v>1448</v>
      </c>
      <c r="CQ275" s="169" t="s">
        <v>1461</v>
      </c>
      <c r="CR275" s="98">
        <v>42300</v>
      </c>
      <c r="CS275" s="98">
        <v>68800</v>
      </c>
      <c r="CT275" s="170">
        <v>0.61</v>
      </c>
    </row>
    <row r="276" spans="47:98" ht="21" hidden="1" customHeight="1" x14ac:dyDescent="0.25">
      <c r="AU276" s="99"/>
      <c r="AV276" s="100">
        <v>1238</v>
      </c>
      <c r="AW276" s="96" t="s">
        <v>2124</v>
      </c>
      <c r="AX276" s="96" t="s">
        <v>988</v>
      </c>
      <c r="AY276" s="101" t="s">
        <v>159</v>
      </c>
      <c r="AZ276" s="101" t="s">
        <v>195</v>
      </c>
      <c r="BA276" s="102">
        <v>115000</v>
      </c>
      <c r="BB276" s="103">
        <v>35500</v>
      </c>
      <c r="BC276" s="103">
        <v>53000</v>
      </c>
      <c r="BD276" s="102">
        <v>229400</v>
      </c>
      <c r="BE276" s="104">
        <v>3.9E-2</v>
      </c>
      <c r="BF276" s="105">
        <v>0.91</v>
      </c>
      <c r="BG276" s="102">
        <v>8500</v>
      </c>
      <c r="BH276" s="102">
        <v>274700</v>
      </c>
      <c r="BI276" s="106">
        <v>5.6000000000000001E-2</v>
      </c>
      <c r="BJ276" s="96">
        <v>140</v>
      </c>
      <c r="BK276" s="99">
        <f t="shared" si="29"/>
        <v>0.42</v>
      </c>
      <c r="BL276" s="99">
        <f t="shared" si="30"/>
        <v>3.1E-2</v>
      </c>
      <c r="BN276" s="107" t="s">
        <v>1294</v>
      </c>
      <c r="BO276" s="108" t="str">
        <f t="shared" si="31"/>
        <v>TX</v>
      </c>
      <c r="BP276" s="108">
        <v>89.09648807722597</v>
      </c>
      <c r="BQ276" s="108">
        <v>89.980219332179971</v>
      </c>
      <c r="BR276" s="108">
        <v>80.42395054874018</v>
      </c>
      <c r="BS276" s="108">
        <v>74.803953263640707</v>
      </c>
      <c r="BT276" s="108">
        <v>97.585398385358985</v>
      </c>
      <c r="BU276" s="108">
        <v>98.324687427117524</v>
      </c>
      <c r="BV276" s="108">
        <v>97.112690957381503</v>
      </c>
      <c r="CN276" s="97" t="s">
        <v>1661</v>
      </c>
      <c r="CO276" s="96" t="s">
        <v>480</v>
      </c>
      <c r="CP276" s="169" t="s">
        <v>1448</v>
      </c>
      <c r="CQ276" s="169" t="s">
        <v>1461</v>
      </c>
      <c r="CR276" s="98">
        <v>42300</v>
      </c>
      <c r="CS276" s="98">
        <v>70500</v>
      </c>
      <c r="CT276" s="170">
        <v>0.55000000000000004</v>
      </c>
    </row>
    <row r="277" spans="47:98" ht="21" hidden="1" customHeight="1" x14ac:dyDescent="0.25">
      <c r="AU277" s="99"/>
      <c r="AV277" s="100">
        <v>1294</v>
      </c>
      <c r="AW277" s="96" t="s">
        <v>2125</v>
      </c>
      <c r="AX277" s="96" t="s">
        <v>988</v>
      </c>
      <c r="AY277" s="101" t="s">
        <v>163</v>
      </c>
      <c r="AZ277" s="101" t="s">
        <v>195</v>
      </c>
      <c r="BA277" s="102">
        <v>149000</v>
      </c>
      <c r="BB277" s="103">
        <v>35500</v>
      </c>
      <c r="BC277" s="103">
        <v>53000</v>
      </c>
      <c r="BD277" s="102">
        <v>195500</v>
      </c>
      <c r="BE277" s="104">
        <v>0.03</v>
      </c>
      <c r="BF277" s="105">
        <v>0.91</v>
      </c>
      <c r="BG277" s="102">
        <v>8500</v>
      </c>
      <c r="BH277" s="102">
        <v>195500</v>
      </c>
      <c r="BI277" s="106">
        <v>0.03</v>
      </c>
      <c r="BJ277" s="96">
        <v>140</v>
      </c>
      <c r="BK277" s="99">
        <f t="shared" si="29"/>
        <v>0.66100000000000003</v>
      </c>
      <c r="BL277" s="99">
        <f t="shared" si="30"/>
        <v>3.1E-2</v>
      </c>
      <c r="BN277" s="107" t="s">
        <v>1295</v>
      </c>
      <c r="BO277" s="108" t="str">
        <f t="shared" si="31"/>
        <v>TX</v>
      </c>
      <c r="BP277" s="108">
        <v>92.438312118181699</v>
      </c>
      <c r="BQ277" s="108">
        <v>87.78439973028803</v>
      </c>
      <c r="BR277" s="108">
        <v>83.369085208437397</v>
      </c>
      <c r="BS277" s="108">
        <v>98.723723932113444</v>
      </c>
      <c r="BT277" s="108">
        <v>93.96469004647075</v>
      </c>
      <c r="BU277" s="108">
        <v>105.52018104339902</v>
      </c>
      <c r="BV277" s="108">
        <v>98.260617912989872</v>
      </c>
      <c r="CN277" s="97">
        <v>146</v>
      </c>
      <c r="CO277" s="96" t="s">
        <v>265</v>
      </c>
      <c r="CP277" s="169" t="s">
        <v>1448</v>
      </c>
      <c r="CQ277" s="169" t="s">
        <v>155</v>
      </c>
      <c r="CR277" s="98">
        <v>53900</v>
      </c>
      <c r="CS277" s="98">
        <v>88200</v>
      </c>
      <c r="CT277" s="170">
        <v>0.56000000000000005</v>
      </c>
    </row>
    <row r="278" spans="47:98" ht="21" hidden="1" customHeight="1" x14ac:dyDescent="0.25">
      <c r="AU278" s="99"/>
      <c r="AV278" s="100">
        <v>1353</v>
      </c>
      <c r="AW278" s="96" t="s">
        <v>2152</v>
      </c>
      <c r="AX278" s="96" t="s">
        <v>1052</v>
      </c>
      <c r="AY278" s="101" t="s">
        <v>152</v>
      </c>
      <c r="AZ278" s="101" t="s">
        <v>177</v>
      </c>
      <c r="BA278" s="102">
        <v>165000</v>
      </c>
      <c r="BB278" s="103">
        <v>37000</v>
      </c>
      <c r="BC278" s="103">
        <v>63000</v>
      </c>
      <c r="BD278" s="102">
        <v>150900</v>
      </c>
      <c r="BE278" s="104">
        <v>2.3E-2</v>
      </c>
      <c r="BF278" s="105">
        <v>0.62</v>
      </c>
      <c r="BG278" s="102">
        <v>9250</v>
      </c>
      <c r="BH278" s="102">
        <v>190700</v>
      </c>
      <c r="BI278" s="106">
        <v>3.3000000000000002E-2</v>
      </c>
      <c r="BJ278" s="96">
        <v>172</v>
      </c>
      <c r="BK278" s="99">
        <f t="shared" si="29"/>
        <v>0.76600000000000001</v>
      </c>
      <c r="BL278" s="99">
        <f t="shared" si="30"/>
        <v>7.4999999999999997E-2</v>
      </c>
      <c r="BN278" s="107" t="s">
        <v>1306</v>
      </c>
      <c r="BO278" s="108" t="str">
        <f t="shared" si="31"/>
        <v>TX</v>
      </c>
      <c r="BP278" s="108">
        <v>85.019999262756542</v>
      </c>
      <c r="BQ278" s="108">
        <v>79.77714843168522</v>
      </c>
      <c r="BR278" s="108">
        <v>77.591172538616064</v>
      </c>
      <c r="BS278" s="108">
        <v>103.07109636385272</v>
      </c>
      <c r="BT278" s="108">
        <v>92.388931353944017</v>
      </c>
      <c r="BU278" s="108">
        <v>97.882340131324071</v>
      </c>
      <c r="BV278" s="108">
        <v>84.285372808839256</v>
      </c>
      <c r="CN278" s="97" t="s">
        <v>1639</v>
      </c>
      <c r="CO278" s="96" t="s">
        <v>457</v>
      </c>
      <c r="CP278" s="169" t="s">
        <v>1448</v>
      </c>
      <c r="CQ278" s="169" t="s">
        <v>1461</v>
      </c>
      <c r="CR278" s="98">
        <v>40600</v>
      </c>
      <c r="CS278" s="98">
        <v>72500</v>
      </c>
      <c r="CT278" s="170">
        <v>0.51</v>
      </c>
    </row>
    <row r="279" spans="47:98" ht="21" hidden="1" customHeight="1" x14ac:dyDescent="0.25">
      <c r="AU279" s="99"/>
      <c r="AV279" s="100">
        <v>215</v>
      </c>
      <c r="AW279" s="96" t="s">
        <v>2183</v>
      </c>
      <c r="AX279" s="96" t="s">
        <v>330</v>
      </c>
      <c r="AY279" s="101" t="s">
        <v>152</v>
      </c>
      <c r="AZ279" s="101" t="s">
        <v>166</v>
      </c>
      <c r="BA279" s="102">
        <v>181000</v>
      </c>
      <c r="BB279" s="103">
        <v>45000</v>
      </c>
      <c r="BC279" s="103">
        <v>84500</v>
      </c>
      <c r="BD279" s="102">
        <v>770800</v>
      </c>
      <c r="BE279" s="104">
        <v>5.8000000000000003E-2</v>
      </c>
      <c r="BF279" s="105">
        <v>0.88</v>
      </c>
      <c r="BG279" s="102">
        <v>18000</v>
      </c>
      <c r="BH279" s="102">
        <v>847700</v>
      </c>
      <c r="BI279" s="106">
        <v>7.8E-2</v>
      </c>
      <c r="BJ279" s="96">
        <v>206</v>
      </c>
      <c r="BK279" s="99">
        <f t="shared" si="29"/>
        <v>0.84299999999999997</v>
      </c>
      <c r="BL279" s="99">
        <f t="shared" si="30"/>
        <v>0.67100000000000004</v>
      </c>
      <c r="BN279" s="107" t="s">
        <v>1310</v>
      </c>
      <c r="BO279" s="108" t="str">
        <f t="shared" si="31"/>
        <v>TX</v>
      </c>
      <c r="BP279" s="108">
        <v>93.199449264654078</v>
      </c>
      <c r="BQ279" s="108">
        <v>89.719839197116144</v>
      </c>
      <c r="BR279" s="108">
        <v>89.218631508742291</v>
      </c>
      <c r="BS279" s="108">
        <v>93.425320613298339</v>
      </c>
      <c r="BT279" s="108">
        <v>95.672868794731485</v>
      </c>
      <c r="BU279" s="108">
        <v>98.654322600840047</v>
      </c>
      <c r="BV279" s="108">
        <v>96.614179248124159</v>
      </c>
      <c r="CN279" s="97" t="s">
        <v>1791</v>
      </c>
      <c r="CO279" s="96" t="s">
        <v>1038</v>
      </c>
      <c r="CP279" s="169" t="s">
        <v>1448</v>
      </c>
      <c r="CQ279" s="169" t="s">
        <v>177</v>
      </c>
      <c r="CR279" s="98">
        <v>39000</v>
      </c>
      <c r="CS279" s="98">
        <v>60100</v>
      </c>
      <c r="CT279" s="170">
        <v>0.62</v>
      </c>
    </row>
    <row r="280" spans="47:98" ht="21" hidden="1" customHeight="1" x14ac:dyDescent="0.25">
      <c r="AU280" s="99"/>
      <c r="AV280" s="100">
        <v>865</v>
      </c>
      <c r="AW280" s="96" t="s">
        <v>2204</v>
      </c>
      <c r="AX280" s="96" t="s">
        <v>757</v>
      </c>
      <c r="AY280" s="101" t="s">
        <v>159</v>
      </c>
      <c r="AZ280" s="101" t="s">
        <v>195</v>
      </c>
      <c r="BA280" s="102">
        <v>91000</v>
      </c>
      <c r="BB280" s="103">
        <v>38500</v>
      </c>
      <c r="BC280" s="103">
        <v>70000</v>
      </c>
      <c r="BD280" s="102">
        <v>401900</v>
      </c>
      <c r="BE280" s="104">
        <v>5.8999999999999997E-2</v>
      </c>
      <c r="BF280" s="105">
        <v>0.79</v>
      </c>
      <c r="BG280" s="102">
        <v>5250</v>
      </c>
      <c r="BH280" s="102">
        <v>425700</v>
      </c>
      <c r="BI280" s="106">
        <v>7.0000000000000007E-2</v>
      </c>
      <c r="BJ280" s="96">
        <v>237</v>
      </c>
      <c r="BK280" s="99">
        <f t="shared" si="29"/>
        <v>0.222</v>
      </c>
      <c r="BL280" s="99">
        <f t="shared" si="30"/>
        <v>0.14499999999999999</v>
      </c>
      <c r="BN280" s="107" t="s">
        <v>1324</v>
      </c>
      <c r="BO280" s="108" t="str">
        <f t="shared" si="31"/>
        <v>TX</v>
      </c>
      <c r="BP280" s="108">
        <v>92.53710165045527</v>
      </c>
      <c r="BQ280" s="108">
        <v>91.005898359727141</v>
      </c>
      <c r="BR280" s="108">
        <v>83.31622406507158</v>
      </c>
      <c r="BS280" s="108">
        <v>97.723379258237358</v>
      </c>
      <c r="BT280" s="108">
        <v>93.819445553922989</v>
      </c>
      <c r="BU280" s="108">
        <v>102.6409250010098</v>
      </c>
      <c r="BV280" s="108">
        <v>98.030564710292225</v>
      </c>
      <c r="CN280" s="97" t="s">
        <v>1633</v>
      </c>
      <c r="CO280" s="96" t="s">
        <v>587</v>
      </c>
      <c r="CP280" s="169" t="s">
        <v>1448</v>
      </c>
      <c r="CQ280" s="169" t="s">
        <v>1479</v>
      </c>
      <c r="CR280" s="98">
        <v>41600</v>
      </c>
      <c r="CS280" s="98">
        <v>73500</v>
      </c>
      <c r="CT280" s="170">
        <v>0.54</v>
      </c>
    </row>
    <row r="281" spans="47:98" ht="21" hidden="1" customHeight="1" x14ac:dyDescent="0.25">
      <c r="AU281" s="99"/>
      <c r="AV281" s="100">
        <v>1000</v>
      </c>
      <c r="AW281" s="96" t="s">
        <v>2205</v>
      </c>
      <c r="AX281" s="96" t="s">
        <v>757</v>
      </c>
      <c r="AY281" s="101" t="s">
        <v>163</v>
      </c>
      <c r="AZ281" s="101" t="s">
        <v>195</v>
      </c>
      <c r="BA281" s="102">
        <v>156000</v>
      </c>
      <c r="BB281" s="103">
        <v>38500</v>
      </c>
      <c r="BC281" s="103">
        <v>70000</v>
      </c>
      <c r="BD281" s="102">
        <v>336900</v>
      </c>
      <c r="BE281" s="104">
        <v>0.04</v>
      </c>
      <c r="BF281" s="105">
        <v>0.79</v>
      </c>
      <c r="BG281" s="102">
        <v>5250</v>
      </c>
      <c r="BH281" s="102">
        <v>336900</v>
      </c>
      <c r="BI281" s="106">
        <v>0.04</v>
      </c>
      <c r="BJ281" s="96">
        <v>237</v>
      </c>
      <c r="BK281" s="99">
        <f t="shared" si="29"/>
        <v>0.71599999999999997</v>
      </c>
      <c r="BL281" s="99">
        <f t="shared" si="30"/>
        <v>0.14499999999999999</v>
      </c>
      <c r="BN281" s="107" t="s">
        <v>1334</v>
      </c>
      <c r="BO281" s="108" t="str">
        <f t="shared" si="31"/>
        <v>TX</v>
      </c>
      <c r="BP281" s="108">
        <v>90.942952329422155</v>
      </c>
      <c r="BQ281" s="108">
        <v>91.236804317376837</v>
      </c>
      <c r="BR281" s="108">
        <v>88.133628120154626</v>
      </c>
      <c r="BS281" s="108">
        <v>88.830516471127893</v>
      </c>
      <c r="BT281" s="108">
        <v>93.627528226748709</v>
      </c>
      <c r="BU281" s="108">
        <v>96.610485506961268</v>
      </c>
      <c r="BV281" s="108">
        <v>92.436859319114745</v>
      </c>
      <c r="CN281" s="97">
        <v>990</v>
      </c>
      <c r="CO281" s="96" t="s">
        <v>915</v>
      </c>
      <c r="CP281" s="169" t="s">
        <v>1462</v>
      </c>
      <c r="CQ281" s="169" t="s">
        <v>177</v>
      </c>
      <c r="CR281" s="98">
        <v>37500</v>
      </c>
      <c r="CS281" s="98">
        <v>52000</v>
      </c>
      <c r="CT281" s="170">
        <v>0.43</v>
      </c>
    </row>
    <row r="282" spans="47:98" ht="21" hidden="1" customHeight="1" x14ac:dyDescent="0.25">
      <c r="AU282" s="99"/>
      <c r="AV282" s="100">
        <v>891</v>
      </c>
      <c r="AW282" s="96" t="s">
        <v>2221</v>
      </c>
      <c r="AX282" s="96" t="s">
        <v>774</v>
      </c>
      <c r="AY282" s="101" t="s">
        <v>152</v>
      </c>
      <c r="AZ282" s="101" t="s">
        <v>177</v>
      </c>
      <c r="BA282" s="102">
        <v>164000</v>
      </c>
      <c r="BB282" s="103">
        <v>42000</v>
      </c>
      <c r="BC282" s="103">
        <v>68500</v>
      </c>
      <c r="BD282" s="102">
        <v>387600</v>
      </c>
      <c r="BE282" s="104">
        <v>4.2999999999999997E-2</v>
      </c>
      <c r="BF282" s="105">
        <v>0.86</v>
      </c>
      <c r="BG282" s="102">
        <v>16500</v>
      </c>
      <c r="BH282" s="102">
        <v>456900</v>
      </c>
      <c r="BI282" s="106">
        <v>6.2E-2</v>
      </c>
      <c r="BJ282" s="96">
        <v>246</v>
      </c>
      <c r="BK282" s="99">
        <f t="shared" si="29"/>
        <v>0.76100000000000001</v>
      </c>
      <c r="BL282" s="99">
        <f t="shared" si="30"/>
        <v>0.41699999999999998</v>
      </c>
      <c r="BN282" s="107" t="s">
        <v>1343</v>
      </c>
      <c r="BO282" s="108" t="str">
        <f t="shared" si="31"/>
        <v>TX</v>
      </c>
      <c r="BP282" s="108">
        <v>88.859226106991116</v>
      </c>
      <c r="BQ282" s="108">
        <v>93.596122560947379</v>
      </c>
      <c r="BR282" s="108">
        <v>80.01009637636831</v>
      </c>
      <c r="BS282" s="108">
        <v>87.427303129722517</v>
      </c>
      <c r="BT282" s="108">
        <v>94.050579575417913</v>
      </c>
      <c r="BU282" s="108">
        <v>93.967653986244315</v>
      </c>
      <c r="BV282" s="108">
        <v>93.021255497293936</v>
      </c>
      <c r="CN282" s="97">
        <v>173</v>
      </c>
      <c r="CO282" s="96" t="s">
        <v>294</v>
      </c>
      <c r="CP282" s="169" t="s">
        <v>1451</v>
      </c>
      <c r="CQ282" s="169" t="s">
        <v>1454</v>
      </c>
      <c r="CR282" s="98">
        <v>48100</v>
      </c>
      <c r="CS282" s="98">
        <v>86400</v>
      </c>
      <c r="CT282" s="170">
        <v>0.4</v>
      </c>
    </row>
    <row r="283" spans="47:98" ht="21" hidden="1" customHeight="1" x14ac:dyDescent="0.25">
      <c r="AU283" s="99"/>
      <c r="AV283" s="100">
        <v>42</v>
      </c>
      <c r="AW283" s="96" t="s">
        <v>2310</v>
      </c>
      <c r="AX283" s="96" t="s">
        <v>199</v>
      </c>
      <c r="AY283" s="101" t="s">
        <v>152</v>
      </c>
      <c r="AZ283" s="101" t="s">
        <v>155</v>
      </c>
      <c r="BA283" s="102">
        <v>198000</v>
      </c>
      <c r="BB283" s="103">
        <v>55000</v>
      </c>
      <c r="BC283" s="103">
        <v>100000</v>
      </c>
      <c r="BD283" s="102">
        <v>1127000</v>
      </c>
      <c r="BE283" s="104">
        <v>6.7000000000000004E-2</v>
      </c>
      <c r="BF283" s="105">
        <v>1</v>
      </c>
      <c r="BG283" s="102">
        <v>25250</v>
      </c>
      <c r="BH283" s="102">
        <v>1240000</v>
      </c>
      <c r="BI283" s="106">
        <v>9.7000000000000003E-2</v>
      </c>
      <c r="BJ283" s="96">
        <v>340</v>
      </c>
      <c r="BK283" s="99">
        <f t="shared" si="29"/>
        <v>0.89400000000000002</v>
      </c>
      <c r="BL283" s="99">
        <f t="shared" si="30"/>
        <v>0.95899999999999996</v>
      </c>
      <c r="BN283" s="107" t="s">
        <v>1350</v>
      </c>
      <c r="BO283" s="108" t="str">
        <f t="shared" si="31"/>
        <v>TX</v>
      </c>
      <c r="BP283" s="108">
        <v>97.394681833342261</v>
      </c>
      <c r="BQ283" s="108">
        <v>101.33075963503313</v>
      </c>
      <c r="BR283" s="108">
        <v>85.169711606072411</v>
      </c>
      <c r="BS283" s="108">
        <v>103.934185845526</v>
      </c>
      <c r="BT283" s="108">
        <v>101.79746636773062</v>
      </c>
      <c r="BU283" s="108">
        <v>102.86587648370529</v>
      </c>
      <c r="BV283" s="108">
        <v>102.59091690211486</v>
      </c>
      <c r="CN283" s="97" t="s">
        <v>1820</v>
      </c>
      <c r="CO283" s="96" t="s">
        <v>931</v>
      </c>
      <c r="CP283" s="169" t="s">
        <v>1462</v>
      </c>
      <c r="CQ283" s="169" t="s">
        <v>195</v>
      </c>
      <c r="CR283" s="98">
        <v>36600</v>
      </c>
      <c r="CS283" s="98">
        <v>56400</v>
      </c>
      <c r="CT283" s="170">
        <v>0.65</v>
      </c>
    </row>
    <row r="284" spans="47:98" ht="21" hidden="1" customHeight="1" x14ac:dyDescent="0.25">
      <c r="AU284" s="99"/>
      <c r="AV284" s="100">
        <v>512</v>
      </c>
      <c r="AW284" s="96" t="s">
        <v>2311</v>
      </c>
      <c r="AX284" s="96" t="s">
        <v>531</v>
      </c>
      <c r="AY284" s="101" t="s">
        <v>159</v>
      </c>
      <c r="AZ284" s="101" t="s">
        <v>192</v>
      </c>
      <c r="BA284" s="102">
        <v>102000</v>
      </c>
      <c r="BB284" s="103">
        <v>43000</v>
      </c>
      <c r="BC284" s="103">
        <v>79000</v>
      </c>
      <c r="BD284" s="102">
        <v>567000</v>
      </c>
      <c r="BE284" s="104">
        <v>6.6000000000000003E-2</v>
      </c>
      <c r="BF284" s="105">
        <v>0.36</v>
      </c>
      <c r="BG284" s="102">
        <v>10750</v>
      </c>
      <c r="BH284" s="102">
        <v>613500</v>
      </c>
      <c r="BI284" s="106">
        <v>8.7999999999999995E-2</v>
      </c>
      <c r="BJ284" s="96">
        <v>341</v>
      </c>
      <c r="BK284" s="99">
        <f t="shared" si="29"/>
        <v>0.32900000000000001</v>
      </c>
      <c r="BL284" s="99">
        <f t="shared" si="30"/>
        <v>0.51</v>
      </c>
      <c r="BN284" s="107" t="s">
        <v>1371</v>
      </c>
      <c r="BO284" s="108" t="str">
        <f t="shared" si="31"/>
        <v>TX</v>
      </c>
      <c r="BP284" s="108">
        <v>89.708088608589449</v>
      </c>
      <c r="BQ284" s="108">
        <v>81.871211789866337</v>
      </c>
      <c r="BR284" s="108">
        <v>78.000236297602783</v>
      </c>
      <c r="BS284" s="108">
        <v>107.01003345541098</v>
      </c>
      <c r="BT284" s="108">
        <v>87.620691199870478</v>
      </c>
      <c r="BU284" s="108">
        <v>96.614186167573763</v>
      </c>
      <c r="BV284" s="108">
        <v>97.607235000638227</v>
      </c>
      <c r="CN284" s="97" t="s">
        <v>1747</v>
      </c>
      <c r="CO284" s="96" t="s">
        <v>848</v>
      </c>
      <c r="CP284" s="169" t="s">
        <v>1466</v>
      </c>
      <c r="CQ284" s="169" t="s">
        <v>460</v>
      </c>
      <c r="CR284" s="98">
        <v>41100</v>
      </c>
      <c r="CS284" s="98">
        <v>64200</v>
      </c>
      <c r="CT284" s="170">
        <v>0.57999999999999996</v>
      </c>
    </row>
    <row r="285" spans="47:98" ht="21" hidden="1" customHeight="1" x14ac:dyDescent="0.25">
      <c r="AU285" s="99"/>
      <c r="AV285" s="100">
        <v>575</v>
      </c>
      <c r="AW285" s="96" t="s">
        <v>2312</v>
      </c>
      <c r="AX285" s="96" t="s">
        <v>531</v>
      </c>
      <c r="AY285" s="101" t="s">
        <v>163</v>
      </c>
      <c r="AZ285" s="101" t="s">
        <v>192</v>
      </c>
      <c r="BA285" s="102">
        <v>131000</v>
      </c>
      <c r="BB285" s="103">
        <v>43000</v>
      </c>
      <c r="BC285" s="103">
        <v>79000</v>
      </c>
      <c r="BD285" s="102">
        <v>537800</v>
      </c>
      <c r="BE285" s="104">
        <v>5.7000000000000002E-2</v>
      </c>
      <c r="BF285" s="105">
        <v>0.36</v>
      </c>
      <c r="BG285" s="102">
        <v>10750</v>
      </c>
      <c r="BH285" s="102">
        <v>537800</v>
      </c>
      <c r="BI285" s="106">
        <v>5.7000000000000002E-2</v>
      </c>
      <c r="BJ285" s="96">
        <v>341</v>
      </c>
      <c r="BK285" s="99">
        <f t="shared" si="29"/>
        <v>0.53900000000000003</v>
      </c>
      <c r="BL285" s="99">
        <f t="shared" si="30"/>
        <v>0.51</v>
      </c>
      <c r="BN285" s="107" t="s">
        <v>1375</v>
      </c>
      <c r="BO285" s="108" t="str">
        <f t="shared" si="31"/>
        <v>TX</v>
      </c>
      <c r="BP285" s="108">
        <v>92.439643889592475</v>
      </c>
      <c r="BQ285" s="108">
        <v>89.330886790891455</v>
      </c>
      <c r="BR285" s="108">
        <v>83.980442194646315</v>
      </c>
      <c r="BS285" s="108">
        <v>106.02516965368025</v>
      </c>
      <c r="BT285" s="108">
        <v>97.582435621741894</v>
      </c>
      <c r="BU285" s="108">
        <v>96.714116065294093</v>
      </c>
      <c r="BV285" s="108">
        <v>94.896465801510217</v>
      </c>
      <c r="CN285" s="97" t="s">
        <v>1648</v>
      </c>
      <c r="CO285" s="96" t="s">
        <v>639</v>
      </c>
      <c r="CP285" s="169" t="s">
        <v>1451</v>
      </c>
      <c r="CQ285" s="169" t="s">
        <v>195</v>
      </c>
      <c r="CR285" s="98">
        <v>42300</v>
      </c>
      <c r="CS285" s="98">
        <v>71900</v>
      </c>
      <c r="CT285" s="170">
        <v>0.43</v>
      </c>
    </row>
    <row r="286" spans="47:98" ht="21" hidden="1" customHeight="1" x14ac:dyDescent="0.25">
      <c r="AU286" s="99"/>
      <c r="AV286" s="100">
        <v>668</v>
      </c>
      <c r="AW286" s="96" t="s">
        <v>2313</v>
      </c>
      <c r="AX286" s="96" t="s">
        <v>630</v>
      </c>
      <c r="AY286" s="101" t="s">
        <v>152</v>
      </c>
      <c r="AZ286" s="101" t="s">
        <v>171</v>
      </c>
      <c r="BA286" s="102">
        <v>178500</v>
      </c>
      <c r="BB286" s="103">
        <v>39500</v>
      </c>
      <c r="BC286" s="103">
        <v>74500</v>
      </c>
      <c r="BD286" s="102">
        <v>492100</v>
      </c>
      <c r="BE286" s="104">
        <v>4.5999999999999999E-2</v>
      </c>
      <c r="BF286" s="105">
        <v>0.97</v>
      </c>
      <c r="BG286" s="102">
        <v>17750</v>
      </c>
      <c r="BH286" s="102">
        <v>563900</v>
      </c>
      <c r="BI286" s="106">
        <v>6.5000000000000002E-2</v>
      </c>
      <c r="BJ286" s="96">
        <v>342</v>
      </c>
      <c r="BK286" s="99">
        <f t="shared" si="29"/>
        <v>0.83199999999999996</v>
      </c>
      <c r="BL286" s="99">
        <f t="shared" si="30"/>
        <v>0.19600000000000001</v>
      </c>
      <c r="BN286" s="107" t="s">
        <v>1376</v>
      </c>
      <c r="BO286" s="108" t="str">
        <f t="shared" si="31"/>
        <v>TX</v>
      </c>
      <c r="BP286" s="108">
        <v>95.662595530940848</v>
      </c>
      <c r="BQ286" s="108">
        <v>84.933285124902497</v>
      </c>
      <c r="BR286" s="108">
        <v>95.338091104698748</v>
      </c>
      <c r="BS286" s="108">
        <v>82.767094797073327</v>
      </c>
      <c r="BT286" s="108">
        <v>100.73511792824384</v>
      </c>
      <c r="BU286" s="108">
        <v>99.912814715137088</v>
      </c>
      <c r="BV286" s="108">
        <v>102.1894419692992</v>
      </c>
      <c r="CN286" s="97">
        <v>94</v>
      </c>
      <c r="CO286" s="96" t="s">
        <v>563</v>
      </c>
      <c r="CP286" s="169" t="s">
        <v>1451</v>
      </c>
      <c r="CQ286" s="169" t="s">
        <v>171</v>
      </c>
      <c r="CR286" s="98">
        <v>44600</v>
      </c>
      <c r="CS286" s="98">
        <v>93700</v>
      </c>
      <c r="CT286" s="170">
        <v>0.47</v>
      </c>
    </row>
    <row r="287" spans="47:98" ht="21" hidden="1" customHeight="1" x14ac:dyDescent="0.25">
      <c r="AU287" s="99"/>
      <c r="AV287" s="100">
        <v>1363</v>
      </c>
      <c r="AW287" s="96" t="s">
        <v>2342</v>
      </c>
      <c r="AX287" s="96" t="s">
        <v>1057</v>
      </c>
      <c r="AY287" s="101" t="s">
        <v>152</v>
      </c>
      <c r="AZ287" s="101" t="s">
        <v>177</v>
      </c>
      <c r="BA287" s="102">
        <v>153000</v>
      </c>
      <c r="BB287" s="103">
        <v>40000</v>
      </c>
      <c r="BC287" s="103">
        <v>54500</v>
      </c>
      <c r="BD287" s="102">
        <v>142200</v>
      </c>
      <c r="BE287" s="104">
        <v>2.3E-2</v>
      </c>
      <c r="BF287" s="105">
        <v>0.99</v>
      </c>
      <c r="BG287" s="102">
        <v>15250</v>
      </c>
      <c r="BH287" s="102">
        <v>207500</v>
      </c>
      <c r="BI287" s="106">
        <v>4.2999999999999997E-2</v>
      </c>
      <c r="BJ287" s="96">
        <v>370</v>
      </c>
      <c r="BK287" s="99">
        <f t="shared" si="29"/>
        <v>0.69599999999999995</v>
      </c>
      <c r="BL287" s="99">
        <f t="shared" si="30"/>
        <v>0.23899999999999999</v>
      </c>
      <c r="BN287" s="107" t="s">
        <v>1380</v>
      </c>
      <c r="BO287" s="108" t="str">
        <f t="shared" si="31"/>
        <v>TX</v>
      </c>
      <c r="BP287" s="108">
        <v>94.820859478798909</v>
      </c>
      <c r="BQ287" s="108">
        <v>88.72429837597258</v>
      </c>
      <c r="BR287" s="108">
        <v>100.12744126527353</v>
      </c>
      <c r="BS287" s="108">
        <v>86.756103702858596</v>
      </c>
      <c r="BT287" s="108">
        <v>90.103602498310551</v>
      </c>
      <c r="BU287" s="108">
        <v>92.567778533184935</v>
      </c>
      <c r="BV287" s="108">
        <v>96.762450226191817</v>
      </c>
      <c r="CN287" s="97" t="s">
        <v>1673</v>
      </c>
      <c r="CO287" s="96" t="s">
        <v>883</v>
      </c>
      <c r="CP287" s="169" t="s">
        <v>1451</v>
      </c>
      <c r="CQ287" s="169" t="s">
        <v>177</v>
      </c>
      <c r="CR287" s="98">
        <v>41800</v>
      </c>
      <c r="CS287" s="98">
        <v>69600</v>
      </c>
      <c r="CT287" s="170">
        <v>0.47</v>
      </c>
    </row>
    <row r="288" spans="47:98" ht="21" hidden="1" customHeight="1" x14ac:dyDescent="0.25">
      <c r="AU288" s="99"/>
      <c r="AV288" s="100">
        <v>810</v>
      </c>
      <c r="AW288" s="96" t="s">
        <v>2375</v>
      </c>
      <c r="AX288" s="96" t="s">
        <v>724</v>
      </c>
      <c r="AY288" s="101" t="s">
        <v>152</v>
      </c>
      <c r="AZ288" s="101" t="s">
        <v>177</v>
      </c>
      <c r="BA288" s="102">
        <v>150500</v>
      </c>
      <c r="BB288" s="103">
        <v>44500</v>
      </c>
      <c r="BC288" s="103">
        <v>74000</v>
      </c>
      <c r="BD288" s="102">
        <v>426700</v>
      </c>
      <c r="BE288" s="104">
        <v>4.7E-2</v>
      </c>
      <c r="BF288" s="105">
        <v>0.99</v>
      </c>
      <c r="BG288" s="102">
        <v>14750</v>
      </c>
      <c r="BH288" s="102">
        <v>490300</v>
      </c>
      <c r="BI288" s="106">
        <v>6.6000000000000003E-2</v>
      </c>
      <c r="BJ288" s="96">
        <v>399</v>
      </c>
      <c r="BK288" s="99">
        <f t="shared" si="29"/>
        <v>0.67400000000000004</v>
      </c>
      <c r="BL288" s="99">
        <f t="shared" si="30"/>
        <v>0.624</v>
      </c>
      <c r="BN288" s="107" t="s">
        <v>1384</v>
      </c>
      <c r="BO288" s="108" t="str">
        <f t="shared" si="31"/>
        <v>TX</v>
      </c>
      <c r="BP288" s="108">
        <v>90.667337387467029</v>
      </c>
      <c r="BQ288" s="108">
        <v>90.684637504955859</v>
      </c>
      <c r="BR288" s="108">
        <v>78.463839205627863</v>
      </c>
      <c r="BS288" s="108">
        <v>103.79272937944796</v>
      </c>
      <c r="BT288" s="108">
        <v>95.641074928594577</v>
      </c>
      <c r="BU288" s="108">
        <v>96.941741441536607</v>
      </c>
      <c r="BV288" s="108">
        <v>95.114418020399029</v>
      </c>
      <c r="CN288" s="97" t="s">
        <v>1704</v>
      </c>
      <c r="CO288" s="96" t="s">
        <v>1705</v>
      </c>
      <c r="CP288" s="169" t="s">
        <v>1462</v>
      </c>
      <c r="CQ288" s="169" t="s">
        <v>177</v>
      </c>
      <c r="CR288" s="98">
        <v>41000</v>
      </c>
      <c r="CS288" s="98">
        <v>67100</v>
      </c>
      <c r="CT288" s="170">
        <v>0.48</v>
      </c>
    </row>
    <row r="289" spans="47:98" ht="21" hidden="1" customHeight="1" x14ac:dyDescent="0.25">
      <c r="AU289" s="99"/>
      <c r="AV289" s="100">
        <v>630</v>
      </c>
      <c r="AW289" s="96" t="s">
        <v>2391</v>
      </c>
      <c r="AX289" s="96" t="s">
        <v>604</v>
      </c>
      <c r="AY289" s="101" t="s">
        <v>152</v>
      </c>
      <c r="AZ289" s="101" t="s">
        <v>166</v>
      </c>
      <c r="BA289" s="102">
        <v>194000</v>
      </c>
      <c r="BB289" s="103">
        <v>42500</v>
      </c>
      <c r="BC289" s="103">
        <v>83000</v>
      </c>
      <c r="BD289" s="102">
        <v>512600</v>
      </c>
      <c r="BE289" s="104">
        <v>4.4999999999999998E-2</v>
      </c>
      <c r="BF289" s="105">
        <v>0.95</v>
      </c>
      <c r="BG289" s="102">
        <v>17250</v>
      </c>
      <c r="BH289" s="102">
        <v>586600</v>
      </c>
      <c r="BI289" s="106">
        <v>6.2E-2</v>
      </c>
      <c r="BJ289" s="96">
        <v>414</v>
      </c>
      <c r="BK289" s="99">
        <f t="shared" si="29"/>
        <v>0.88600000000000001</v>
      </c>
      <c r="BL289" s="99">
        <f t="shared" si="30"/>
        <v>0.45400000000000001</v>
      </c>
      <c r="BN289" s="107" t="s">
        <v>1406</v>
      </c>
      <c r="BO289" s="108" t="str">
        <f t="shared" si="31"/>
        <v>TX</v>
      </c>
      <c r="BP289" s="108">
        <v>87.390016267948511</v>
      </c>
      <c r="BQ289" s="108">
        <v>83.655571810602012</v>
      </c>
      <c r="BR289" s="108">
        <v>71.796277556730445</v>
      </c>
      <c r="BS289" s="108">
        <v>107.57257547077421</v>
      </c>
      <c r="BT289" s="108">
        <v>97.904783623378606</v>
      </c>
      <c r="BU289" s="108">
        <v>91.247552008060495</v>
      </c>
      <c r="BV289" s="108">
        <v>92.822678619097459</v>
      </c>
      <c r="CN289" s="97" t="s">
        <v>1841</v>
      </c>
      <c r="CO289" s="96" t="s">
        <v>792</v>
      </c>
      <c r="CP289" s="169" t="s">
        <v>1462</v>
      </c>
      <c r="CQ289" s="169" t="s">
        <v>177</v>
      </c>
      <c r="CR289" s="98">
        <v>40800</v>
      </c>
      <c r="CS289" s="98">
        <v>54200</v>
      </c>
      <c r="CT289" s="170">
        <v>0.59</v>
      </c>
    </row>
    <row r="290" spans="47:98" ht="21" hidden="1" customHeight="1" x14ac:dyDescent="0.25">
      <c r="AU290" s="99"/>
      <c r="AV290" s="100">
        <v>1248</v>
      </c>
      <c r="AW290" s="96" t="s">
        <v>2436</v>
      </c>
      <c r="AX290" s="96" t="s">
        <v>997</v>
      </c>
      <c r="AY290" s="101" t="s">
        <v>152</v>
      </c>
      <c r="AZ290" s="101" t="s">
        <v>171</v>
      </c>
      <c r="BA290" s="102">
        <v>157500</v>
      </c>
      <c r="BB290" s="103">
        <v>37500</v>
      </c>
      <c r="BC290" s="103">
        <v>65000</v>
      </c>
      <c r="BD290" s="102">
        <v>223900</v>
      </c>
      <c r="BE290" s="104">
        <v>3.1E-2</v>
      </c>
      <c r="BF290" s="105">
        <v>1</v>
      </c>
      <c r="BG290" s="102">
        <v>20000</v>
      </c>
      <c r="BH290" s="102">
        <v>307600</v>
      </c>
      <c r="BI290" s="106">
        <v>5.8000000000000003E-2</v>
      </c>
      <c r="BJ290" s="96">
        <v>460</v>
      </c>
      <c r="BK290" s="99">
        <f t="shared" si="29"/>
        <v>0.72499999999999998</v>
      </c>
      <c r="BL290" s="99">
        <f t="shared" si="30"/>
        <v>9.7000000000000003E-2</v>
      </c>
      <c r="BN290" s="107" t="s">
        <v>1416</v>
      </c>
      <c r="BO290" s="108" t="str">
        <f t="shared" si="31"/>
        <v>TX</v>
      </c>
      <c r="BP290" s="108">
        <v>96.250385986272406</v>
      </c>
      <c r="BQ290" s="108">
        <v>92.724460796825085</v>
      </c>
      <c r="BR290" s="108">
        <v>91.481570708122433</v>
      </c>
      <c r="BS290" s="108">
        <v>102.07242888805045</v>
      </c>
      <c r="BT290" s="108">
        <v>100.17962790852538</v>
      </c>
      <c r="BU290" s="108">
        <v>93.126069857614311</v>
      </c>
      <c r="BV290" s="108">
        <v>99.315488398765055</v>
      </c>
      <c r="CN290" s="97" t="s">
        <v>1699</v>
      </c>
      <c r="CO290" s="96" t="s">
        <v>659</v>
      </c>
      <c r="CP290" s="169" t="s">
        <v>1448</v>
      </c>
      <c r="CQ290" s="169" t="s">
        <v>195</v>
      </c>
      <c r="CR290" s="98">
        <v>40100</v>
      </c>
      <c r="CS290" s="98">
        <v>67600</v>
      </c>
      <c r="CT290" s="170">
        <v>0.48</v>
      </c>
    </row>
    <row r="291" spans="47:98" ht="21" hidden="1" customHeight="1" x14ac:dyDescent="0.25">
      <c r="AU291" s="99"/>
      <c r="AV291" s="100">
        <v>467</v>
      </c>
      <c r="AW291" s="96" t="s">
        <v>2497</v>
      </c>
      <c r="AX291" s="96" t="s">
        <v>502</v>
      </c>
      <c r="AY291" s="101" t="s">
        <v>152</v>
      </c>
      <c r="AZ291" s="101" t="s">
        <v>177</v>
      </c>
      <c r="BA291" s="102">
        <v>164000</v>
      </c>
      <c r="BB291" s="103">
        <v>39000</v>
      </c>
      <c r="BC291" s="103">
        <v>74500</v>
      </c>
      <c r="BD291" s="102">
        <v>588100</v>
      </c>
      <c r="BE291" s="104">
        <v>5.2999999999999999E-2</v>
      </c>
      <c r="BF291" s="105">
        <v>0.99</v>
      </c>
      <c r="BG291" s="102">
        <v>17250</v>
      </c>
      <c r="BH291" s="102">
        <v>660800</v>
      </c>
      <c r="BI291" s="106">
        <v>7.3999999999999996E-2</v>
      </c>
      <c r="BJ291" s="96">
        <v>514</v>
      </c>
      <c r="BK291" s="99">
        <f t="shared" si="29"/>
        <v>0.76100000000000001</v>
      </c>
      <c r="BL291" s="99">
        <f t="shared" si="30"/>
        <v>0.16500000000000001</v>
      </c>
      <c r="BN291" s="107" t="s">
        <v>1420</v>
      </c>
      <c r="BO291" s="108" t="str">
        <f t="shared" si="31"/>
        <v>TX</v>
      </c>
      <c r="BP291" s="108">
        <v>88.930269052019099</v>
      </c>
      <c r="BQ291" s="108">
        <v>81.761169318606377</v>
      </c>
      <c r="BR291" s="108">
        <v>88.477756380738995</v>
      </c>
      <c r="BS291" s="108">
        <v>85.281974859401231</v>
      </c>
      <c r="BT291" s="108">
        <v>97.563778734270443</v>
      </c>
      <c r="BU291" s="108">
        <v>90.853964785090739</v>
      </c>
      <c r="BV291" s="108">
        <v>90.521561458263619</v>
      </c>
      <c r="CN291" s="97" t="s">
        <v>1573</v>
      </c>
      <c r="CO291" s="96" t="s">
        <v>585</v>
      </c>
      <c r="CP291" s="169" t="s">
        <v>1448</v>
      </c>
      <c r="CQ291" s="169" t="s">
        <v>1456</v>
      </c>
      <c r="CR291" s="98">
        <v>41400</v>
      </c>
      <c r="CS291" s="98">
        <v>80300</v>
      </c>
      <c r="CT291" s="170">
        <v>0.52</v>
      </c>
    </row>
    <row r="292" spans="47:98" ht="21" hidden="1" customHeight="1" x14ac:dyDescent="0.25">
      <c r="AU292" s="99"/>
      <c r="AV292" s="100">
        <v>444</v>
      </c>
      <c r="AW292" s="96" t="s">
        <v>2504</v>
      </c>
      <c r="AX292" s="96" t="s">
        <v>484</v>
      </c>
      <c r="AY292" s="101" t="s">
        <v>159</v>
      </c>
      <c r="AZ292" s="101" t="s">
        <v>192</v>
      </c>
      <c r="BA292" s="102">
        <v>109000</v>
      </c>
      <c r="BB292" s="103">
        <v>44000</v>
      </c>
      <c r="BC292" s="103">
        <v>78000</v>
      </c>
      <c r="BD292" s="102">
        <v>598500</v>
      </c>
      <c r="BE292" s="104">
        <v>6.6000000000000003E-2</v>
      </c>
      <c r="BF292" s="105">
        <v>0.69</v>
      </c>
      <c r="BG292" s="102">
        <v>9000</v>
      </c>
      <c r="BH292" s="102">
        <v>639300</v>
      </c>
      <c r="BI292" s="106">
        <v>8.2000000000000003E-2</v>
      </c>
      <c r="BJ292" s="96">
        <v>523</v>
      </c>
      <c r="BK292" s="99">
        <f t="shared" si="29"/>
        <v>0.375</v>
      </c>
      <c r="BL292" s="99">
        <f t="shared" si="30"/>
        <v>0.57999999999999996</v>
      </c>
      <c r="BN292" s="107" t="s">
        <v>1424</v>
      </c>
      <c r="BO292" s="108" t="str">
        <f t="shared" si="31"/>
        <v>TX</v>
      </c>
      <c r="BP292" s="108">
        <v>91.382896684944001</v>
      </c>
      <c r="BQ292" s="108">
        <v>95.896253179139251</v>
      </c>
      <c r="BR292" s="108">
        <v>79.659635292014642</v>
      </c>
      <c r="BS292" s="108">
        <v>107.4157128332249</v>
      </c>
      <c r="BT292" s="108">
        <v>96.200925328019096</v>
      </c>
      <c r="BU292" s="108">
        <v>93.091750671264563</v>
      </c>
      <c r="BV292" s="108">
        <v>93.330268784461239</v>
      </c>
      <c r="CN292" s="97" t="s">
        <v>1561</v>
      </c>
      <c r="CO292" s="96" t="s">
        <v>548</v>
      </c>
      <c r="CP292" s="169" t="s">
        <v>1451</v>
      </c>
      <c r="CQ292" s="169" t="s">
        <v>177</v>
      </c>
      <c r="CR292" s="98">
        <v>43100</v>
      </c>
      <c r="CS292" s="98">
        <v>81300</v>
      </c>
      <c r="CT292" s="170">
        <v>0.63</v>
      </c>
    </row>
    <row r="293" spans="47:98" ht="21" hidden="1" customHeight="1" x14ac:dyDescent="0.25">
      <c r="AU293" s="99"/>
      <c r="AV293" s="100">
        <v>528</v>
      </c>
      <c r="AW293" s="96" t="s">
        <v>2505</v>
      </c>
      <c r="AX293" s="96" t="s">
        <v>484</v>
      </c>
      <c r="AY293" s="101" t="s">
        <v>163</v>
      </c>
      <c r="AZ293" s="101" t="s">
        <v>192</v>
      </c>
      <c r="BA293" s="102">
        <v>145500</v>
      </c>
      <c r="BB293" s="103">
        <v>44000</v>
      </c>
      <c r="BC293" s="103">
        <v>78000</v>
      </c>
      <c r="BD293" s="102">
        <v>562200</v>
      </c>
      <c r="BE293" s="104">
        <v>5.5E-2</v>
      </c>
      <c r="BF293" s="105">
        <v>0.69</v>
      </c>
      <c r="BG293" s="102">
        <v>9000</v>
      </c>
      <c r="BH293" s="102">
        <v>562200</v>
      </c>
      <c r="BI293" s="106">
        <v>5.5E-2</v>
      </c>
      <c r="BJ293" s="96">
        <v>523</v>
      </c>
      <c r="BK293" s="99">
        <f t="shared" si="29"/>
        <v>0.63300000000000001</v>
      </c>
      <c r="BL293" s="99">
        <f t="shared" si="30"/>
        <v>0.57999999999999996</v>
      </c>
      <c r="BN293" s="107" t="s">
        <v>1425</v>
      </c>
      <c r="BO293" s="108" t="str">
        <f t="shared" si="31"/>
        <v>TX</v>
      </c>
      <c r="BP293" s="108">
        <v>86.524981788028271</v>
      </c>
      <c r="BQ293" s="108">
        <v>91.939331258346414</v>
      </c>
      <c r="BR293" s="108">
        <v>84.033728194289367</v>
      </c>
      <c r="BS293" s="108">
        <v>84.35099210929647</v>
      </c>
      <c r="BT293" s="108">
        <v>82.509016622532741</v>
      </c>
      <c r="BU293" s="108">
        <v>94.516859068005388</v>
      </c>
      <c r="BV293" s="108">
        <v>87.396741117322264</v>
      </c>
      <c r="CN293" s="97" t="s">
        <v>1819</v>
      </c>
      <c r="CO293" s="96" t="s">
        <v>1072</v>
      </c>
      <c r="CP293" s="169" t="s">
        <v>1448</v>
      </c>
      <c r="CQ293" s="169" t="s">
        <v>1464</v>
      </c>
      <c r="CR293" s="98">
        <v>35600</v>
      </c>
      <c r="CS293" s="98">
        <v>56600</v>
      </c>
      <c r="CT293" s="170">
        <v>0.67</v>
      </c>
    </row>
    <row r="294" spans="47:98" ht="21" hidden="1" customHeight="1" x14ac:dyDescent="0.25">
      <c r="AU294" s="99"/>
      <c r="AV294" s="100">
        <v>283</v>
      </c>
      <c r="AW294" s="96" t="s">
        <v>2513</v>
      </c>
      <c r="AX294" s="96" t="s">
        <v>379</v>
      </c>
      <c r="AY294" s="101" t="s">
        <v>152</v>
      </c>
      <c r="AZ294" s="101" t="s">
        <v>166</v>
      </c>
      <c r="BA294" s="102">
        <v>227000</v>
      </c>
      <c r="BB294" s="103">
        <v>50000</v>
      </c>
      <c r="BC294" s="103">
        <v>93500</v>
      </c>
      <c r="BD294" s="102">
        <v>704000</v>
      </c>
      <c r="BE294" s="104">
        <v>4.9000000000000002E-2</v>
      </c>
      <c r="BF294" s="105">
        <v>0.56000000000000005</v>
      </c>
      <c r="BG294" s="102">
        <v>29500</v>
      </c>
      <c r="BH294" s="102">
        <v>824300</v>
      </c>
      <c r="BI294" s="106">
        <v>7.5999999999999998E-2</v>
      </c>
      <c r="BJ294" s="96">
        <v>530</v>
      </c>
      <c r="BK294" s="99">
        <f t="shared" si="29"/>
        <v>0.98599999999999999</v>
      </c>
      <c r="BL294" s="99">
        <f t="shared" si="30"/>
        <v>0.88</v>
      </c>
      <c r="BN294" s="107" t="s">
        <v>1157</v>
      </c>
      <c r="BO294" s="108" t="str">
        <f t="shared" si="31"/>
        <v>UT</v>
      </c>
      <c r="BP294" s="108">
        <v>88.739305160468589</v>
      </c>
      <c r="BQ294" s="108">
        <v>102.53192569123408</v>
      </c>
      <c r="BR294" s="108">
        <v>73.924319385043276</v>
      </c>
      <c r="BS294" s="108">
        <v>83.722266525522883</v>
      </c>
      <c r="BT294" s="108">
        <v>97.815497792612561</v>
      </c>
      <c r="BU294" s="108">
        <v>85.535960581206723</v>
      </c>
      <c r="BV294" s="108">
        <v>95.546550024518524</v>
      </c>
      <c r="CN294" s="97" t="s">
        <v>1725</v>
      </c>
      <c r="CO294" s="96" t="s">
        <v>678</v>
      </c>
      <c r="CP294" s="169" t="s">
        <v>1451</v>
      </c>
      <c r="CQ294" s="169" t="s">
        <v>177</v>
      </c>
      <c r="CR294" s="98">
        <v>40000</v>
      </c>
      <c r="CS294" s="98">
        <v>65600</v>
      </c>
      <c r="CT294" s="170">
        <v>0.73</v>
      </c>
    </row>
    <row r="295" spans="47:98" ht="21" hidden="1" customHeight="1" x14ac:dyDescent="0.25">
      <c r="AU295" s="99"/>
      <c r="AV295" s="100">
        <v>486</v>
      </c>
      <c r="AW295" s="96" t="s">
        <v>2533</v>
      </c>
      <c r="AX295" s="96" t="s">
        <v>515</v>
      </c>
      <c r="AY295" s="101" t="s">
        <v>152</v>
      </c>
      <c r="AZ295" s="101" t="s">
        <v>177</v>
      </c>
      <c r="BA295" s="102">
        <v>146500</v>
      </c>
      <c r="BB295" s="103">
        <v>39000</v>
      </c>
      <c r="BC295" s="103">
        <v>78500</v>
      </c>
      <c r="BD295" s="102">
        <v>577300</v>
      </c>
      <c r="BE295" s="104">
        <v>5.6000000000000001E-2</v>
      </c>
      <c r="BF295" s="105">
        <v>0.99</v>
      </c>
      <c r="BG295" s="102">
        <v>17250</v>
      </c>
      <c r="BH295" s="102">
        <v>649700</v>
      </c>
      <c r="BI295" s="106">
        <v>0.08</v>
      </c>
      <c r="BJ295" s="96">
        <v>548</v>
      </c>
      <c r="BK295" s="99">
        <f t="shared" si="29"/>
        <v>0.64100000000000001</v>
      </c>
      <c r="BL295" s="99">
        <f t="shared" si="30"/>
        <v>0.16500000000000001</v>
      </c>
      <c r="BN295" s="107" t="s">
        <v>1289</v>
      </c>
      <c r="BO295" s="108" t="str">
        <f t="shared" si="31"/>
        <v>UT</v>
      </c>
      <c r="BP295" s="108">
        <v>95.624631193140942</v>
      </c>
      <c r="BQ295" s="108">
        <v>104.73296487914251</v>
      </c>
      <c r="BR295" s="108">
        <v>68.369138844763739</v>
      </c>
      <c r="BS295" s="108">
        <v>85.346890526989426</v>
      </c>
      <c r="BT295" s="108">
        <v>113.60724834732009</v>
      </c>
      <c r="BU295" s="108">
        <v>97.160226557153763</v>
      </c>
      <c r="BV295" s="108">
        <v>113.67871381936891</v>
      </c>
      <c r="CN295" s="97" t="s">
        <v>1760</v>
      </c>
      <c r="CO295" s="96" t="s">
        <v>912</v>
      </c>
      <c r="CP295" s="169" t="s">
        <v>1447</v>
      </c>
      <c r="CQ295" s="169" t="s">
        <v>177</v>
      </c>
      <c r="CR295" s="98">
        <v>40500</v>
      </c>
      <c r="CS295" s="98">
        <v>62900</v>
      </c>
      <c r="CT295" s="170">
        <v>0.57999999999999996</v>
      </c>
    </row>
    <row r="296" spans="47:98" ht="21" hidden="1" customHeight="1" x14ac:dyDescent="0.25">
      <c r="AU296" s="99"/>
      <c r="AV296" s="100">
        <v>553</v>
      </c>
      <c r="AW296" s="96" t="s">
        <v>2587</v>
      </c>
      <c r="AX296" s="96" t="s">
        <v>557</v>
      </c>
      <c r="AY296" s="101" t="s">
        <v>152</v>
      </c>
      <c r="AZ296" s="101" t="s">
        <v>177</v>
      </c>
      <c r="BA296" s="102">
        <v>164500</v>
      </c>
      <c r="BB296" s="103">
        <v>43000</v>
      </c>
      <c r="BC296" s="103">
        <v>75000</v>
      </c>
      <c r="BD296" s="102">
        <v>549400</v>
      </c>
      <c r="BE296" s="104">
        <v>5.0999999999999997E-2</v>
      </c>
      <c r="BF296" s="105">
        <v>0.92</v>
      </c>
      <c r="BG296" s="102">
        <v>15750</v>
      </c>
      <c r="BH296" s="102">
        <v>617200</v>
      </c>
      <c r="BI296" s="106">
        <v>7.0000000000000007E-2</v>
      </c>
      <c r="BJ296" s="96">
        <v>599</v>
      </c>
      <c r="BK296" s="99">
        <f t="shared" si="29"/>
        <v>0.76200000000000001</v>
      </c>
      <c r="BL296" s="99">
        <f t="shared" si="30"/>
        <v>0.51</v>
      </c>
      <c r="BN296" s="107" t="s">
        <v>1374</v>
      </c>
      <c r="BO296" s="108" t="str">
        <f t="shared" si="31"/>
        <v>UT</v>
      </c>
      <c r="BP296" s="108">
        <v>100.64921199614474</v>
      </c>
      <c r="BQ296" s="108">
        <v>100.07571120083732</v>
      </c>
      <c r="BR296" s="108">
        <v>107.9851338162977</v>
      </c>
      <c r="BS296" s="108">
        <v>72.529182174477796</v>
      </c>
      <c r="BT296" s="108">
        <v>102.06712954561287</v>
      </c>
      <c r="BU296" s="108">
        <v>98.787425860248632</v>
      </c>
      <c r="BV296" s="108">
        <v>102.88999293858465</v>
      </c>
      <c r="CN296" s="97" t="s">
        <v>1503</v>
      </c>
      <c r="CO296" s="96" t="s">
        <v>281</v>
      </c>
      <c r="CP296" s="169" t="s">
        <v>1448</v>
      </c>
      <c r="CQ296" s="169" t="s">
        <v>1461</v>
      </c>
      <c r="CR296" s="98">
        <v>49800</v>
      </c>
      <c r="CS296" s="98">
        <v>88800</v>
      </c>
      <c r="CT296" s="170">
        <v>0.53</v>
      </c>
    </row>
    <row r="297" spans="47:98" ht="21" hidden="1" customHeight="1" x14ac:dyDescent="0.25">
      <c r="AU297" s="99"/>
      <c r="AV297" s="100">
        <v>1139</v>
      </c>
      <c r="AW297" s="96" t="s">
        <v>2627</v>
      </c>
      <c r="AX297" s="96" t="s">
        <v>933</v>
      </c>
      <c r="AY297" s="101" t="s">
        <v>152</v>
      </c>
      <c r="AZ297" s="101" t="s">
        <v>177</v>
      </c>
      <c r="BA297" s="102">
        <v>232500</v>
      </c>
      <c r="BB297" s="103">
        <v>36000</v>
      </c>
      <c r="BC297" s="103">
        <v>65000</v>
      </c>
      <c r="BD297" s="102">
        <v>276700</v>
      </c>
      <c r="BE297" s="104">
        <v>2.8000000000000001E-2</v>
      </c>
      <c r="BF297" s="105">
        <v>1</v>
      </c>
      <c r="BG297" s="102">
        <v>11500</v>
      </c>
      <c r="BH297" s="102">
        <v>326900</v>
      </c>
      <c r="BI297" s="106">
        <v>3.5999999999999997E-2</v>
      </c>
      <c r="BJ297" s="96">
        <v>628</v>
      </c>
      <c r="BK297" s="99">
        <f t="shared" si="29"/>
        <v>0.996</v>
      </c>
      <c r="BL297" s="99">
        <f t="shared" si="30"/>
        <v>4.2999999999999997E-2</v>
      </c>
      <c r="BN297" s="107" t="s">
        <v>1395</v>
      </c>
      <c r="BO297" s="108" t="str">
        <f t="shared" si="31"/>
        <v>UT</v>
      </c>
      <c r="BP297" s="108">
        <v>95.854478181436036</v>
      </c>
      <c r="BQ297" s="108">
        <v>99.93309619742061</v>
      </c>
      <c r="BR297" s="108">
        <v>94.228771233564032</v>
      </c>
      <c r="BS297" s="108">
        <v>85.926615107375653</v>
      </c>
      <c r="BT297" s="108">
        <v>100.36361832656135</v>
      </c>
      <c r="BU297" s="108">
        <v>87.75443028125818</v>
      </c>
      <c r="BV297" s="108">
        <v>98.408506510495883</v>
      </c>
      <c r="CN297" s="97" t="s">
        <v>1480</v>
      </c>
      <c r="CO297" s="96" t="s">
        <v>282</v>
      </c>
      <c r="CP297" s="169" t="s">
        <v>1448</v>
      </c>
      <c r="CQ297" s="169" t="s">
        <v>1454</v>
      </c>
      <c r="CR297" s="98">
        <v>47500</v>
      </c>
      <c r="CS297" s="98">
        <v>95800</v>
      </c>
      <c r="CT297" s="170">
        <v>0.46</v>
      </c>
    </row>
    <row r="298" spans="47:98" ht="21" hidden="1" customHeight="1" x14ac:dyDescent="0.25">
      <c r="AU298" s="99"/>
      <c r="AV298" s="100">
        <v>571</v>
      </c>
      <c r="AW298" s="96" t="s">
        <v>2660</v>
      </c>
      <c r="AX298" s="96" t="s">
        <v>570</v>
      </c>
      <c r="AY298" s="101" t="s">
        <v>159</v>
      </c>
      <c r="AZ298" s="101" t="s">
        <v>192</v>
      </c>
      <c r="BA298" s="102">
        <v>98500</v>
      </c>
      <c r="BB298" s="103">
        <v>43500</v>
      </c>
      <c r="BC298" s="103">
        <v>71500</v>
      </c>
      <c r="BD298" s="102">
        <v>541500</v>
      </c>
      <c r="BE298" s="104">
        <v>6.6000000000000003E-2</v>
      </c>
      <c r="BF298" s="105">
        <v>0.68</v>
      </c>
      <c r="BG298" s="102">
        <v>9750</v>
      </c>
      <c r="BH298" s="102">
        <v>584800</v>
      </c>
      <c r="BI298" s="106">
        <v>8.6999999999999994E-2</v>
      </c>
      <c r="BJ298" s="96">
        <v>651</v>
      </c>
      <c r="BK298" s="99">
        <f t="shared" si="29"/>
        <v>0.30199999999999999</v>
      </c>
      <c r="BL298" s="99">
        <f t="shared" si="30"/>
        <v>0.55100000000000005</v>
      </c>
      <c r="BN298" s="107" t="s">
        <v>1142</v>
      </c>
      <c r="BO298" s="108" t="str">
        <f t="shared" si="31"/>
        <v>VA</v>
      </c>
      <c r="BP298" s="108">
        <v>94.986431602572281</v>
      </c>
      <c r="BQ298" s="108">
        <v>91.489633141439384</v>
      </c>
      <c r="BR298" s="108">
        <v>94.861660949762907</v>
      </c>
      <c r="BS298" s="108">
        <v>102.28730652024151</v>
      </c>
      <c r="BT298" s="108">
        <v>91.062907724437721</v>
      </c>
      <c r="BU298" s="108">
        <v>97.480982062706147</v>
      </c>
      <c r="BV298" s="108">
        <v>95.098587442465686</v>
      </c>
      <c r="CN298" s="97" t="s">
        <v>1471</v>
      </c>
      <c r="CO298" s="96" t="s">
        <v>272</v>
      </c>
      <c r="CP298" s="169" t="s">
        <v>1448</v>
      </c>
      <c r="CQ298" s="169" t="s">
        <v>1454</v>
      </c>
      <c r="CR298" s="98">
        <v>53000</v>
      </c>
      <c r="CS298" s="98">
        <v>103000</v>
      </c>
      <c r="CT298" s="170">
        <v>0.41</v>
      </c>
    </row>
    <row r="299" spans="47:98" ht="21" hidden="1" customHeight="1" x14ac:dyDescent="0.25">
      <c r="AU299" s="99"/>
      <c r="AV299" s="100">
        <v>665</v>
      </c>
      <c r="AW299" s="96" t="s">
        <v>2661</v>
      </c>
      <c r="AX299" s="96" t="s">
        <v>570</v>
      </c>
      <c r="AY299" s="101" t="s">
        <v>163</v>
      </c>
      <c r="AZ299" s="101" t="s">
        <v>192</v>
      </c>
      <c r="BA299" s="102">
        <v>147000</v>
      </c>
      <c r="BB299" s="103">
        <v>43500</v>
      </c>
      <c r="BC299" s="103">
        <v>71500</v>
      </c>
      <c r="BD299" s="102">
        <v>492500</v>
      </c>
      <c r="BE299" s="104">
        <v>5.1999999999999998E-2</v>
      </c>
      <c r="BF299" s="105">
        <v>0.68</v>
      </c>
      <c r="BG299" s="102">
        <v>9750</v>
      </c>
      <c r="BH299" s="102">
        <v>492500</v>
      </c>
      <c r="BI299" s="106">
        <v>5.1999999999999998E-2</v>
      </c>
      <c r="BJ299" s="96">
        <v>651</v>
      </c>
      <c r="BK299" s="99">
        <f t="shared" si="29"/>
        <v>0.64400000000000002</v>
      </c>
      <c r="BL299" s="99">
        <f t="shared" si="30"/>
        <v>0.55100000000000005</v>
      </c>
      <c r="BN299" s="107" t="s">
        <v>1164</v>
      </c>
      <c r="BO299" s="108" t="str">
        <f t="shared" si="31"/>
        <v>VA</v>
      </c>
      <c r="BP299" s="108">
        <v>107.02929449782832</v>
      </c>
      <c r="BQ299" s="108">
        <v>101.23062316929392</v>
      </c>
      <c r="BR299" s="108">
        <v>122.5962396105939</v>
      </c>
      <c r="BS299" s="108">
        <v>100.80391632592027</v>
      </c>
      <c r="BT299" s="108">
        <v>90.563623751549798</v>
      </c>
      <c r="BU299" s="108">
        <v>94.478123041018321</v>
      </c>
      <c r="BV299" s="108">
        <v>104.02724574124895</v>
      </c>
      <c r="CN299" s="97" t="s">
        <v>1684</v>
      </c>
      <c r="CO299" s="96" t="s">
        <v>765</v>
      </c>
      <c r="CP299" s="169" t="s">
        <v>1448</v>
      </c>
      <c r="CQ299" s="169" t="s">
        <v>195</v>
      </c>
      <c r="CR299" s="98">
        <v>41100</v>
      </c>
      <c r="CS299" s="98">
        <v>68900</v>
      </c>
      <c r="CT299" s="170">
        <v>0.56000000000000005</v>
      </c>
    </row>
    <row r="300" spans="47:98" ht="21" hidden="1" customHeight="1" x14ac:dyDescent="0.25">
      <c r="AU300" s="99"/>
      <c r="AV300" s="100">
        <v>796</v>
      </c>
      <c r="AW300" s="96" t="s">
        <v>2662</v>
      </c>
      <c r="AX300" s="96" t="s">
        <v>715</v>
      </c>
      <c r="AY300" s="101" t="s">
        <v>159</v>
      </c>
      <c r="AZ300" s="101" t="s">
        <v>195</v>
      </c>
      <c r="BA300" s="102">
        <v>104000</v>
      </c>
      <c r="BB300" s="103">
        <v>44500</v>
      </c>
      <c r="BC300" s="103">
        <v>69500</v>
      </c>
      <c r="BD300" s="102">
        <v>433900</v>
      </c>
      <c r="BE300" s="104">
        <v>5.8000000000000003E-2</v>
      </c>
      <c r="BF300" s="105">
        <v>0.5</v>
      </c>
      <c r="BG300" s="102">
        <v>8000</v>
      </c>
      <c r="BH300" s="102">
        <v>469300</v>
      </c>
      <c r="BI300" s="106">
        <v>7.1999999999999995E-2</v>
      </c>
      <c r="BJ300" s="96">
        <v>652</v>
      </c>
      <c r="BK300" s="99">
        <f t="shared" si="29"/>
        <v>0.34100000000000003</v>
      </c>
      <c r="BL300" s="99">
        <f t="shared" si="30"/>
        <v>0.624</v>
      </c>
      <c r="BN300" s="107" t="s">
        <v>1236</v>
      </c>
      <c r="BO300" s="108" t="str">
        <f t="shared" si="31"/>
        <v>VA</v>
      </c>
      <c r="BP300" s="108">
        <v>111.74598164233251</v>
      </c>
      <c r="BQ300" s="108">
        <v>106.619472401756</v>
      </c>
      <c r="BR300" s="108">
        <v>121.91364627243237</v>
      </c>
      <c r="BS300" s="108">
        <v>108.37466542151357</v>
      </c>
      <c r="BT300" s="108">
        <v>104.11123611683588</v>
      </c>
      <c r="BU300" s="108">
        <v>109.62246236199466</v>
      </c>
      <c r="BV300" s="108">
        <v>108.40385610572865</v>
      </c>
      <c r="CN300" s="97">
        <v>32</v>
      </c>
      <c r="CO300" s="96" t="s">
        <v>167</v>
      </c>
      <c r="CP300" s="169" t="s">
        <v>1448</v>
      </c>
      <c r="CQ300" s="169" t="s">
        <v>1468</v>
      </c>
      <c r="CR300" s="98">
        <v>60700</v>
      </c>
      <c r="CS300" s="98">
        <v>108000</v>
      </c>
      <c r="CT300" s="170">
        <v>0.51</v>
      </c>
    </row>
    <row r="301" spans="47:98" ht="21" hidden="1" customHeight="1" x14ac:dyDescent="0.25">
      <c r="AU301" s="99"/>
      <c r="AV301" s="100">
        <v>879</v>
      </c>
      <c r="AW301" s="96" t="s">
        <v>2663</v>
      </c>
      <c r="AX301" s="96" t="s">
        <v>715</v>
      </c>
      <c r="AY301" s="101" t="s">
        <v>163</v>
      </c>
      <c r="AZ301" s="101" t="s">
        <v>195</v>
      </c>
      <c r="BA301" s="102">
        <v>145500</v>
      </c>
      <c r="BB301" s="103">
        <v>44500</v>
      </c>
      <c r="BC301" s="103">
        <v>69500</v>
      </c>
      <c r="BD301" s="102">
        <v>392300</v>
      </c>
      <c r="BE301" s="104">
        <v>4.5999999999999999E-2</v>
      </c>
      <c r="BF301" s="105">
        <v>0.5</v>
      </c>
      <c r="BG301" s="102">
        <v>8000</v>
      </c>
      <c r="BH301" s="102">
        <v>392300</v>
      </c>
      <c r="BI301" s="106">
        <v>4.5999999999999999E-2</v>
      </c>
      <c r="BJ301" s="96">
        <v>652</v>
      </c>
      <c r="BK301" s="99">
        <f t="shared" si="29"/>
        <v>0.63300000000000001</v>
      </c>
      <c r="BL301" s="99">
        <f t="shared" si="30"/>
        <v>0.624</v>
      </c>
      <c r="BN301" s="107" t="s">
        <v>1239</v>
      </c>
      <c r="BO301" s="108" t="str">
        <f t="shared" si="31"/>
        <v>VA</v>
      </c>
      <c r="BP301" s="108">
        <v>97.043882315931313</v>
      </c>
      <c r="BQ301" s="108">
        <v>97.540790029677822</v>
      </c>
      <c r="BR301" s="108">
        <v>96.775799444101509</v>
      </c>
      <c r="BS301" s="108">
        <v>96.834861959064654</v>
      </c>
      <c r="BT301" s="108">
        <v>90.389464390762626</v>
      </c>
      <c r="BU301" s="108">
        <v>100.82239872934595</v>
      </c>
      <c r="BV301" s="108">
        <v>98.644563933239951</v>
      </c>
      <c r="CN301" s="97" t="s">
        <v>1744</v>
      </c>
      <c r="CO301" s="96" t="s">
        <v>797</v>
      </c>
      <c r="CP301" s="169" t="s">
        <v>1448</v>
      </c>
      <c r="CQ301" s="169" t="s">
        <v>1461</v>
      </c>
      <c r="CR301" s="98">
        <v>41600</v>
      </c>
      <c r="CS301" s="98">
        <v>64500</v>
      </c>
      <c r="CT301" s="170">
        <v>0.52</v>
      </c>
    </row>
    <row r="302" spans="47:98" ht="21" hidden="1" customHeight="1" x14ac:dyDescent="0.25">
      <c r="AU302" s="99"/>
      <c r="AV302" s="100">
        <v>502</v>
      </c>
      <c r="AW302" s="96" t="s">
        <v>2688</v>
      </c>
      <c r="AX302" s="96" t="s">
        <v>522</v>
      </c>
      <c r="AY302" s="101" t="s">
        <v>152</v>
      </c>
      <c r="AZ302" s="101" t="s">
        <v>177</v>
      </c>
      <c r="BA302" s="102">
        <v>159000</v>
      </c>
      <c r="BB302" s="103" t="s">
        <v>1967</v>
      </c>
      <c r="BC302" s="103" t="s">
        <v>1967</v>
      </c>
      <c r="BD302" s="102">
        <v>570300</v>
      </c>
      <c r="BE302" s="104">
        <v>5.2999999999999999E-2</v>
      </c>
      <c r="BF302" s="105">
        <v>1</v>
      </c>
      <c r="BG302" s="102">
        <v>18500</v>
      </c>
      <c r="BH302" s="102">
        <v>652000</v>
      </c>
      <c r="BI302" s="106">
        <v>7.9000000000000001E-2</v>
      </c>
      <c r="BK302" s="99">
        <f t="shared" si="29"/>
        <v>0.73299999999999998</v>
      </c>
      <c r="BL302" s="99" t="str">
        <f t="shared" si="30"/>
        <v>No Data</v>
      </c>
      <c r="BN302" s="107" t="s">
        <v>1286</v>
      </c>
      <c r="BO302" s="108" t="str">
        <f t="shared" si="31"/>
        <v>VA</v>
      </c>
      <c r="BP302" s="108">
        <v>93.708030426275741</v>
      </c>
      <c r="BQ302" s="108">
        <v>92.125657940985633</v>
      </c>
      <c r="BR302" s="108">
        <v>97.810504042531988</v>
      </c>
      <c r="BS302" s="108">
        <v>94.270976669502232</v>
      </c>
      <c r="BT302" s="108">
        <v>91.201278537403823</v>
      </c>
      <c r="BU302" s="108">
        <v>90.743099481313692</v>
      </c>
      <c r="BV302" s="108">
        <v>91.668975637604149</v>
      </c>
      <c r="CN302" s="97" t="s">
        <v>1721</v>
      </c>
      <c r="CO302" s="96" t="s">
        <v>958</v>
      </c>
      <c r="CP302" s="169" t="s">
        <v>1448</v>
      </c>
      <c r="CQ302" s="169" t="s">
        <v>195</v>
      </c>
      <c r="CR302" s="98">
        <v>36600</v>
      </c>
      <c r="CS302" s="98">
        <v>65800</v>
      </c>
      <c r="CT302" s="170">
        <v>0.68</v>
      </c>
    </row>
    <row r="303" spans="47:98" ht="21" hidden="1" customHeight="1" x14ac:dyDescent="0.25">
      <c r="AU303" s="99"/>
      <c r="AV303" s="100">
        <v>243</v>
      </c>
      <c r="AW303" s="96" t="s">
        <v>2824</v>
      </c>
      <c r="AX303" s="96" t="s">
        <v>351</v>
      </c>
      <c r="AY303" s="101" t="s">
        <v>152</v>
      </c>
      <c r="AZ303" s="101" t="s">
        <v>166</v>
      </c>
      <c r="BA303" s="102">
        <v>229000</v>
      </c>
      <c r="BB303" s="103">
        <v>46000</v>
      </c>
      <c r="BC303" s="103">
        <v>93000</v>
      </c>
      <c r="BD303" s="102">
        <v>739300</v>
      </c>
      <c r="BE303" s="104">
        <v>5.0999999999999997E-2</v>
      </c>
      <c r="BF303" s="105">
        <v>0.6</v>
      </c>
      <c r="BG303" s="102">
        <v>27750</v>
      </c>
      <c r="BH303" s="102">
        <v>852100</v>
      </c>
      <c r="BI303" s="106">
        <v>7.4999999999999997E-2</v>
      </c>
      <c r="BJ303" s="96">
        <v>776</v>
      </c>
      <c r="BK303" s="99">
        <f t="shared" si="29"/>
        <v>0.99099999999999999</v>
      </c>
      <c r="BL303" s="99">
        <f t="shared" si="30"/>
        <v>0.71899999999999997</v>
      </c>
      <c r="BN303" s="107" t="s">
        <v>1296</v>
      </c>
      <c r="BO303" s="108" t="str">
        <f t="shared" si="31"/>
        <v>VA</v>
      </c>
      <c r="BP303" s="108">
        <v>95.147308132102012</v>
      </c>
      <c r="BQ303" s="108">
        <v>90.657440496816108</v>
      </c>
      <c r="BR303" s="108">
        <v>92.715012644191347</v>
      </c>
      <c r="BS303" s="108">
        <v>109.73953048528796</v>
      </c>
      <c r="BT303" s="108">
        <v>88.837724267532565</v>
      </c>
      <c r="BU303" s="108">
        <v>100.08619026657138</v>
      </c>
      <c r="BV303" s="108">
        <v>95.84624924303796</v>
      </c>
      <c r="CN303" s="97" t="s">
        <v>1651</v>
      </c>
      <c r="CO303" s="96" t="s">
        <v>574</v>
      </c>
      <c r="CP303" s="169" t="s">
        <v>1448</v>
      </c>
      <c r="CQ303" s="169" t="s">
        <v>1461</v>
      </c>
      <c r="CR303" s="98">
        <v>42400</v>
      </c>
      <c r="CS303" s="98">
        <v>71400</v>
      </c>
      <c r="CT303" s="170">
        <v>0.49</v>
      </c>
    </row>
    <row r="304" spans="47:98" ht="21" hidden="1" customHeight="1" x14ac:dyDescent="0.25">
      <c r="AU304" s="99"/>
      <c r="AV304" s="100">
        <v>276</v>
      </c>
      <c r="AW304" s="96" t="s">
        <v>2853</v>
      </c>
      <c r="AX304" s="96" t="s">
        <v>373</v>
      </c>
      <c r="AY304" s="101" t="s">
        <v>159</v>
      </c>
      <c r="AZ304" s="101" t="s">
        <v>192</v>
      </c>
      <c r="BA304" s="102">
        <v>119000</v>
      </c>
      <c r="BB304" s="103">
        <v>48500</v>
      </c>
      <c r="BC304" s="103">
        <v>87000</v>
      </c>
      <c r="BD304" s="102">
        <v>717700</v>
      </c>
      <c r="BE304" s="104">
        <v>6.8000000000000005E-2</v>
      </c>
      <c r="BF304" s="105">
        <v>0.62</v>
      </c>
      <c r="BG304" s="102">
        <v>13500</v>
      </c>
      <c r="BH304" s="102">
        <v>779500</v>
      </c>
      <c r="BI304" s="106">
        <v>9.5000000000000001E-2</v>
      </c>
      <c r="BJ304" s="96">
        <v>796</v>
      </c>
      <c r="BK304" s="99">
        <f t="shared" si="29"/>
        <v>0.45100000000000001</v>
      </c>
      <c r="BL304" s="99">
        <f t="shared" si="30"/>
        <v>0.81200000000000006</v>
      </c>
      <c r="BN304" s="107" t="s">
        <v>1304</v>
      </c>
      <c r="BO304" s="108" t="str">
        <f t="shared" si="31"/>
        <v>VA</v>
      </c>
      <c r="BP304" s="108">
        <v>87.076461812899723</v>
      </c>
      <c r="BQ304" s="108">
        <v>94.044360618249385</v>
      </c>
      <c r="BR304" s="108">
        <v>77.59246453902702</v>
      </c>
      <c r="BS304" s="108">
        <v>89.09266107129028</v>
      </c>
      <c r="BT304" s="108">
        <v>82.906903095772179</v>
      </c>
      <c r="BU304" s="108">
        <v>87.551494872778335</v>
      </c>
      <c r="BV304" s="108">
        <v>93.218134111114423</v>
      </c>
      <c r="CN304" s="97" t="s">
        <v>1714</v>
      </c>
      <c r="CO304" s="96" t="s">
        <v>796</v>
      </c>
      <c r="CP304" s="169" t="s">
        <v>1451</v>
      </c>
      <c r="CQ304" s="169" t="s">
        <v>177</v>
      </c>
      <c r="CR304" s="98">
        <v>37700</v>
      </c>
      <c r="CS304" s="98">
        <v>66500</v>
      </c>
      <c r="CT304" s="170">
        <v>0.41</v>
      </c>
    </row>
    <row r="305" spans="47:98" ht="21" hidden="1" customHeight="1" x14ac:dyDescent="0.25">
      <c r="AU305" s="99"/>
      <c r="AV305" s="100">
        <v>344</v>
      </c>
      <c r="AW305" s="96" t="s">
        <v>2854</v>
      </c>
      <c r="AX305" s="96" t="s">
        <v>373</v>
      </c>
      <c r="AY305" s="101" t="s">
        <v>163</v>
      </c>
      <c r="AZ305" s="101" t="s">
        <v>192</v>
      </c>
      <c r="BA305" s="102">
        <v>176000</v>
      </c>
      <c r="BB305" s="103">
        <v>48500</v>
      </c>
      <c r="BC305" s="103">
        <v>87000</v>
      </c>
      <c r="BD305" s="102">
        <v>660800</v>
      </c>
      <c r="BE305" s="104">
        <v>5.5E-2</v>
      </c>
      <c r="BF305" s="105">
        <v>0.62</v>
      </c>
      <c r="BG305" s="102">
        <v>13500</v>
      </c>
      <c r="BH305" s="102">
        <v>660800</v>
      </c>
      <c r="BI305" s="106">
        <v>5.5E-2</v>
      </c>
      <c r="BJ305" s="96">
        <v>796</v>
      </c>
      <c r="BK305" s="99">
        <f t="shared" si="29"/>
        <v>0.82299999999999995</v>
      </c>
      <c r="BL305" s="99">
        <f t="shared" si="30"/>
        <v>0.81200000000000006</v>
      </c>
      <c r="BN305" s="107" t="s">
        <v>1363</v>
      </c>
      <c r="BO305" s="108" t="str">
        <f t="shared" si="31"/>
        <v>VA</v>
      </c>
      <c r="BP305" s="108">
        <v>104.47181733905339</v>
      </c>
      <c r="BQ305" s="108">
        <v>103.58115190775983</v>
      </c>
      <c r="BR305" s="108">
        <v>103.16483897411111</v>
      </c>
      <c r="BS305" s="108">
        <v>113.85532653420168</v>
      </c>
      <c r="BT305" s="108">
        <v>100.76052480277254</v>
      </c>
      <c r="BU305" s="108">
        <v>112.60273475158577</v>
      </c>
      <c r="BV305" s="108">
        <v>103.15530007570935</v>
      </c>
      <c r="CN305" s="97">
        <v>113</v>
      </c>
      <c r="CO305" s="96" t="s">
        <v>380</v>
      </c>
      <c r="CP305" s="169" t="s">
        <v>1451</v>
      </c>
      <c r="CQ305" s="169" t="s">
        <v>171</v>
      </c>
      <c r="CR305" s="98">
        <v>47200</v>
      </c>
      <c r="CS305" s="98">
        <v>91300</v>
      </c>
      <c r="CT305" s="170">
        <v>0.34</v>
      </c>
    </row>
    <row r="306" spans="47:98" ht="21" hidden="1" customHeight="1" x14ac:dyDescent="0.25">
      <c r="AU306" s="99"/>
      <c r="AV306" s="100">
        <v>68</v>
      </c>
      <c r="AW306" s="96" t="s">
        <v>2855</v>
      </c>
      <c r="AX306" s="96" t="s">
        <v>224</v>
      </c>
      <c r="AY306" s="101" t="s">
        <v>159</v>
      </c>
      <c r="AZ306" s="101" t="s">
        <v>192</v>
      </c>
      <c r="BA306" s="102">
        <v>109000</v>
      </c>
      <c r="BB306" s="103">
        <v>52000</v>
      </c>
      <c r="BC306" s="103">
        <v>93500</v>
      </c>
      <c r="BD306" s="102">
        <v>1028000</v>
      </c>
      <c r="BE306" s="104">
        <v>8.3000000000000004E-2</v>
      </c>
      <c r="BF306" s="105">
        <v>0.46</v>
      </c>
      <c r="BG306" s="102">
        <v>11500</v>
      </c>
      <c r="BH306" s="102">
        <v>1075000</v>
      </c>
      <c r="BI306" s="106">
        <v>0.10299999999999999</v>
      </c>
      <c r="BJ306" s="96">
        <v>798</v>
      </c>
      <c r="BK306" s="99">
        <f t="shared" si="29"/>
        <v>0.375</v>
      </c>
      <c r="BL306" s="99">
        <f t="shared" si="30"/>
        <v>0.92400000000000004</v>
      </c>
      <c r="BN306" s="107" t="s">
        <v>1366</v>
      </c>
      <c r="BO306" s="108" t="str">
        <f t="shared" si="31"/>
        <v>VA</v>
      </c>
      <c r="BP306" s="108">
        <v>94.078234567737056</v>
      </c>
      <c r="BQ306" s="108">
        <v>89.667389193666864</v>
      </c>
      <c r="BR306" s="108">
        <v>92.213546741564272</v>
      </c>
      <c r="BS306" s="108">
        <v>104.09443826434637</v>
      </c>
      <c r="BT306" s="108">
        <v>91.085258758772866</v>
      </c>
      <c r="BU306" s="108">
        <v>97.909494862626161</v>
      </c>
      <c r="BV306" s="108">
        <v>94.809937172708672</v>
      </c>
      <c r="CN306" s="97" t="s">
        <v>1537</v>
      </c>
      <c r="CO306" s="96" t="s">
        <v>300</v>
      </c>
      <c r="CP306" s="169" t="s">
        <v>1447</v>
      </c>
      <c r="CQ306" s="169" t="s">
        <v>1464</v>
      </c>
      <c r="CR306" s="98">
        <v>46200</v>
      </c>
      <c r="CS306" s="98">
        <v>84300</v>
      </c>
      <c r="CT306" s="170">
        <v>0.54</v>
      </c>
    </row>
    <row r="307" spans="47:98" ht="21" hidden="1" customHeight="1" x14ac:dyDescent="0.25">
      <c r="AU307" s="99"/>
      <c r="AV307" s="100">
        <v>86</v>
      </c>
      <c r="AW307" s="96" t="s">
        <v>2856</v>
      </c>
      <c r="AX307" s="96" t="s">
        <v>224</v>
      </c>
      <c r="AY307" s="101" t="s">
        <v>163</v>
      </c>
      <c r="AZ307" s="101" t="s">
        <v>192</v>
      </c>
      <c r="BA307" s="102">
        <v>168500</v>
      </c>
      <c r="BB307" s="103">
        <v>52000</v>
      </c>
      <c r="BC307" s="103">
        <v>93500</v>
      </c>
      <c r="BD307" s="102">
        <v>968400</v>
      </c>
      <c r="BE307" s="104">
        <v>6.7000000000000004E-2</v>
      </c>
      <c r="BF307" s="105">
        <v>0.46</v>
      </c>
      <c r="BG307" s="102">
        <v>11500</v>
      </c>
      <c r="BH307" s="102">
        <v>968400</v>
      </c>
      <c r="BI307" s="106">
        <v>6.7000000000000004E-2</v>
      </c>
      <c r="BJ307" s="96">
        <v>798</v>
      </c>
      <c r="BK307" s="99">
        <f t="shared" si="29"/>
        <v>0.78500000000000003</v>
      </c>
      <c r="BL307" s="99">
        <f t="shared" si="30"/>
        <v>0.92400000000000004</v>
      </c>
      <c r="BN307" s="107" t="s">
        <v>1400</v>
      </c>
      <c r="BO307" s="108" t="str">
        <f t="shared" si="31"/>
        <v>VA</v>
      </c>
      <c r="BP307" s="108">
        <v>96.186351038319259</v>
      </c>
      <c r="BQ307" s="108">
        <v>98.299266251247673</v>
      </c>
      <c r="BR307" s="108">
        <v>93.683288786874655</v>
      </c>
      <c r="BS307" s="108">
        <v>100.03045203518988</v>
      </c>
      <c r="BT307" s="108">
        <v>94.518023147079987</v>
      </c>
      <c r="BU307" s="108">
        <v>98.146369391533497</v>
      </c>
      <c r="BV307" s="108">
        <v>96.609602436724913</v>
      </c>
      <c r="CN307" s="97" t="s">
        <v>1605</v>
      </c>
      <c r="CO307" s="96" t="s">
        <v>917</v>
      </c>
      <c r="CP307" s="169" t="s">
        <v>1451</v>
      </c>
      <c r="CQ307" s="169" t="s">
        <v>171</v>
      </c>
      <c r="CR307" s="98">
        <v>38000</v>
      </c>
      <c r="CS307" s="98">
        <v>76500</v>
      </c>
      <c r="CT307" s="170">
        <v>0.53</v>
      </c>
    </row>
    <row r="308" spans="47:98" ht="21" hidden="1" customHeight="1" x14ac:dyDescent="0.25">
      <c r="AU308" s="99"/>
      <c r="AV308" s="100">
        <v>322</v>
      </c>
      <c r="AW308" s="96" t="s">
        <v>2979</v>
      </c>
      <c r="AX308" s="96" t="s">
        <v>406</v>
      </c>
      <c r="AY308" s="101" t="s">
        <v>152</v>
      </c>
      <c r="AZ308" s="101" t="s">
        <v>177</v>
      </c>
      <c r="BA308" s="102">
        <v>147000</v>
      </c>
      <c r="BB308" s="103">
        <v>43000</v>
      </c>
      <c r="BC308" s="103">
        <v>74500</v>
      </c>
      <c r="BD308" s="102">
        <v>676500</v>
      </c>
      <c r="BE308" s="104">
        <v>0.06</v>
      </c>
      <c r="BF308" s="105">
        <v>1</v>
      </c>
      <c r="BG308" s="102">
        <v>17500</v>
      </c>
      <c r="BH308" s="102">
        <v>751800</v>
      </c>
      <c r="BI308" s="106">
        <v>8.5999999999999993E-2</v>
      </c>
      <c r="BJ308" s="96">
        <v>895</v>
      </c>
      <c r="BK308" s="99">
        <f t="shared" si="29"/>
        <v>0.64400000000000002</v>
      </c>
      <c r="BL308" s="99">
        <f t="shared" si="30"/>
        <v>0.51</v>
      </c>
      <c r="BN308" s="107" t="s">
        <v>1421</v>
      </c>
      <c r="BO308" s="108" t="str">
        <f t="shared" si="31"/>
        <v>VA</v>
      </c>
      <c r="BP308" s="108">
        <v>140.08986868609901</v>
      </c>
      <c r="BQ308" s="108">
        <v>107.92865833047843</v>
      </c>
      <c r="BR308" s="108">
        <v>226.44330973256626</v>
      </c>
      <c r="BS308" s="108">
        <v>97.314350083098617</v>
      </c>
      <c r="BT308" s="108">
        <v>109.26478692111662</v>
      </c>
      <c r="BU308" s="108">
        <v>103.40521271493381</v>
      </c>
      <c r="BV308" s="108">
        <v>103.74972043743188</v>
      </c>
      <c r="CN308" s="97" t="s">
        <v>1687</v>
      </c>
      <c r="CO308" s="96" t="s">
        <v>1688</v>
      </c>
      <c r="CP308" s="169" t="s">
        <v>1462</v>
      </c>
      <c r="CQ308" s="169" t="s">
        <v>195</v>
      </c>
      <c r="CR308" s="98">
        <v>37100</v>
      </c>
      <c r="CS308" s="98">
        <v>68700</v>
      </c>
      <c r="CT308" s="170">
        <v>0.55000000000000004</v>
      </c>
    </row>
    <row r="309" spans="47:98" ht="21" hidden="1" customHeight="1" x14ac:dyDescent="0.25">
      <c r="AU309" s="99"/>
      <c r="AV309" s="100">
        <v>932</v>
      </c>
      <c r="AW309" s="96" t="s">
        <v>3094</v>
      </c>
      <c r="AX309" s="96" t="s">
        <v>804</v>
      </c>
      <c r="AY309" s="101" t="s">
        <v>159</v>
      </c>
      <c r="AZ309" s="101" t="s">
        <v>195</v>
      </c>
      <c r="BA309" s="102">
        <v>97500</v>
      </c>
      <c r="BB309" s="103">
        <v>41500</v>
      </c>
      <c r="BC309" s="103">
        <v>72000</v>
      </c>
      <c r="BD309" s="102">
        <v>369700</v>
      </c>
      <c r="BE309" s="104">
        <v>5.5E-2</v>
      </c>
      <c r="BF309" s="105">
        <v>0.52</v>
      </c>
      <c r="BG309" s="102">
        <v>8750</v>
      </c>
      <c r="BH309" s="102">
        <v>409000</v>
      </c>
      <c r="BI309" s="106">
        <v>7.2999999999999995E-2</v>
      </c>
      <c r="BJ309" s="96">
        <v>976</v>
      </c>
      <c r="BK309" s="99">
        <f t="shared" si="29"/>
        <v>0.28999999999999998</v>
      </c>
      <c r="BL309" s="99">
        <f t="shared" si="30"/>
        <v>0.37</v>
      </c>
      <c r="BN309" s="107" t="s">
        <v>1153</v>
      </c>
      <c r="BO309" s="108" t="str">
        <f t="shared" si="31"/>
        <v>VT</v>
      </c>
      <c r="BP309" s="108">
        <v>120.47687988399971</v>
      </c>
      <c r="BQ309" s="108">
        <v>112.90545326736014</v>
      </c>
      <c r="BR309" s="108">
        <v>138.72547436018644</v>
      </c>
      <c r="BS309" s="108">
        <v>122.21194068060055</v>
      </c>
      <c r="BT309" s="108">
        <v>102.49248673591373</v>
      </c>
      <c r="BU309" s="108">
        <v>104.64718502306654</v>
      </c>
      <c r="BV309" s="108">
        <v>114.23081320656392</v>
      </c>
      <c r="CN309" s="97" t="s">
        <v>1770</v>
      </c>
      <c r="CO309" s="96" t="s">
        <v>658</v>
      </c>
      <c r="CP309" s="169" t="s">
        <v>1462</v>
      </c>
      <c r="CQ309" s="169" t="s">
        <v>177</v>
      </c>
      <c r="CR309" s="98">
        <v>44900</v>
      </c>
      <c r="CS309" s="98">
        <v>62000</v>
      </c>
      <c r="CT309" s="170">
        <v>0.73</v>
      </c>
    </row>
    <row r="310" spans="47:98" ht="21" hidden="1" customHeight="1" x14ac:dyDescent="0.25">
      <c r="AU310" s="99"/>
      <c r="AV310" s="100">
        <v>968</v>
      </c>
      <c r="AW310" s="96" t="s">
        <v>3095</v>
      </c>
      <c r="AX310" s="96" t="s">
        <v>804</v>
      </c>
      <c r="AY310" s="101" t="s">
        <v>163</v>
      </c>
      <c r="AZ310" s="101" t="s">
        <v>195</v>
      </c>
      <c r="BA310" s="102">
        <v>113000</v>
      </c>
      <c r="BB310" s="103">
        <v>41500</v>
      </c>
      <c r="BC310" s="103">
        <v>72000</v>
      </c>
      <c r="BD310" s="102">
        <v>354200</v>
      </c>
      <c r="BE310" s="104">
        <v>0.05</v>
      </c>
      <c r="BF310" s="105">
        <v>0.52</v>
      </c>
      <c r="BG310" s="102">
        <v>8750</v>
      </c>
      <c r="BH310" s="102">
        <v>354200</v>
      </c>
      <c r="BI310" s="106">
        <v>0.05</v>
      </c>
      <c r="BJ310" s="96">
        <v>976</v>
      </c>
      <c r="BK310" s="99">
        <f t="shared" si="29"/>
        <v>0.40699999999999997</v>
      </c>
      <c r="BL310" s="99">
        <f t="shared" si="30"/>
        <v>0.37</v>
      </c>
      <c r="BN310" s="107" t="s">
        <v>1136</v>
      </c>
      <c r="BO310" s="108" t="str">
        <f t="shared" si="31"/>
        <v>WA</v>
      </c>
      <c r="BP310" s="108">
        <v>113.04354333558601</v>
      </c>
      <c r="BQ310" s="108">
        <v>114.92930498660279</v>
      </c>
      <c r="BR310" s="108">
        <v>135.85701142483711</v>
      </c>
      <c r="BS310" s="108">
        <v>83.750426574281576</v>
      </c>
      <c r="BT310" s="108">
        <v>113.22198716705456</v>
      </c>
      <c r="BU310" s="108">
        <v>115.29066029140806</v>
      </c>
      <c r="BV310" s="108">
        <v>100.81947791280473</v>
      </c>
      <c r="CN310" s="97" t="s">
        <v>1842</v>
      </c>
      <c r="CO310" s="96" t="s">
        <v>1082</v>
      </c>
      <c r="CP310" s="169" t="s">
        <v>1467</v>
      </c>
      <c r="CQ310" s="169" t="s">
        <v>1476</v>
      </c>
      <c r="CR310" s="98">
        <v>40800</v>
      </c>
      <c r="CS310" s="98">
        <v>53800</v>
      </c>
      <c r="CT310" s="170">
        <v>0.7</v>
      </c>
    </row>
    <row r="311" spans="47:98" ht="21" hidden="1" customHeight="1" x14ac:dyDescent="0.25">
      <c r="AU311" s="99"/>
      <c r="AV311" s="100">
        <v>666</v>
      </c>
      <c r="AW311" s="96" t="s">
        <v>3110</v>
      </c>
      <c r="AX311" s="96" t="s">
        <v>629</v>
      </c>
      <c r="AY311" s="101" t="s">
        <v>152</v>
      </c>
      <c r="AZ311" s="101" t="s">
        <v>171</v>
      </c>
      <c r="BA311" s="102">
        <v>155000</v>
      </c>
      <c r="BB311" s="103">
        <v>42500</v>
      </c>
      <c r="BC311" s="103">
        <v>84500</v>
      </c>
      <c r="BD311" s="102">
        <v>492300</v>
      </c>
      <c r="BE311" s="104">
        <v>0.05</v>
      </c>
      <c r="BF311" s="105">
        <v>0.68</v>
      </c>
      <c r="BG311" s="102">
        <v>15000</v>
      </c>
      <c r="BH311" s="102">
        <v>553000</v>
      </c>
      <c r="BI311" s="106">
        <v>6.8000000000000005E-2</v>
      </c>
      <c r="BJ311" s="96">
        <v>987</v>
      </c>
      <c r="BK311" s="99">
        <f t="shared" si="29"/>
        <v>0.71099999999999997</v>
      </c>
      <c r="BL311" s="99">
        <f t="shared" si="30"/>
        <v>0.45400000000000001</v>
      </c>
      <c r="BN311" s="107" t="s">
        <v>1208</v>
      </c>
      <c r="BO311" s="108" t="str">
        <f t="shared" si="31"/>
        <v>WA</v>
      </c>
      <c r="BP311" s="108">
        <v>111.27453554770152</v>
      </c>
      <c r="BQ311" s="108">
        <v>111.96649207091851</v>
      </c>
      <c r="BR311" s="108">
        <v>128.12828691027534</v>
      </c>
      <c r="BS311" s="108">
        <v>85.355248394735085</v>
      </c>
      <c r="BT311" s="108">
        <v>110.35707945713425</v>
      </c>
      <c r="BU311" s="108">
        <v>129.1208803462502</v>
      </c>
      <c r="BV311" s="108">
        <v>102.09096410559629</v>
      </c>
      <c r="CN311" s="97" t="s">
        <v>1732</v>
      </c>
      <c r="CO311" s="96" t="s">
        <v>499</v>
      </c>
      <c r="CP311" s="169" t="s">
        <v>1466</v>
      </c>
      <c r="CQ311" s="169" t="s">
        <v>177</v>
      </c>
      <c r="CR311" s="98">
        <v>47900</v>
      </c>
      <c r="CS311" s="98">
        <v>65200</v>
      </c>
      <c r="CT311" s="170">
        <v>0.67</v>
      </c>
    </row>
    <row r="312" spans="47:98" ht="21" hidden="1" customHeight="1" x14ac:dyDescent="0.25">
      <c r="AU312" s="99"/>
      <c r="AV312" s="100">
        <v>1189</v>
      </c>
      <c r="AW312" s="96" t="s">
        <v>1998</v>
      </c>
      <c r="AX312" s="96" t="s">
        <v>966</v>
      </c>
      <c r="AY312" s="101" t="s">
        <v>152</v>
      </c>
      <c r="AZ312" s="101" t="s">
        <v>177</v>
      </c>
      <c r="BA312" s="102">
        <v>149500</v>
      </c>
      <c r="BB312" s="103">
        <v>38500</v>
      </c>
      <c r="BC312" s="103">
        <v>71000</v>
      </c>
      <c r="BD312" s="102">
        <v>253200</v>
      </c>
      <c r="BE312" s="104">
        <v>3.5000000000000003E-2</v>
      </c>
      <c r="BF312" s="105">
        <v>0.99</v>
      </c>
      <c r="BG312" s="102">
        <v>13500</v>
      </c>
      <c r="BH312" s="102">
        <v>310100</v>
      </c>
      <c r="BI312" s="106">
        <v>5.1999999999999998E-2</v>
      </c>
      <c r="BJ312" s="96">
        <v>17</v>
      </c>
      <c r="BK312" s="99">
        <f t="shared" si="29"/>
        <v>0.66500000000000004</v>
      </c>
      <c r="BL312" s="99">
        <f t="shared" si="30"/>
        <v>0.14499999999999999</v>
      </c>
      <c r="BN312" s="107" t="s">
        <v>1271</v>
      </c>
      <c r="BO312" s="108" t="str">
        <f t="shared" si="31"/>
        <v>WA</v>
      </c>
      <c r="BP312" s="108">
        <v>92.557964555439369</v>
      </c>
      <c r="BQ312" s="108">
        <v>90.902174830813479</v>
      </c>
      <c r="BR312" s="108">
        <v>85.892376851217378</v>
      </c>
      <c r="BS312" s="108">
        <v>85.059852817948055</v>
      </c>
      <c r="BT312" s="108">
        <v>106.09542510778223</v>
      </c>
      <c r="BU312" s="108">
        <v>109.9145671547903</v>
      </c>
      <c r="BV312" s="108">
        <v>95.181740612617062</v>
      </c>
      <c r="CN312" s="97">
        <v>920</v>
      </c>
      <c r="CO312" s="96" t="s">
        <v>925</v>
      </c>
      <c r="CP312" s="169" t="s">
        <v>1462</v>
      </c>
      <c r="CQ312" s="169" t="s">
        <v>195</v>
      </c>
      <c r="CR312" s="98">
        <v>39700</v>
      </c>
      <c r="CS312" s="98">
        <v>57200</v>
      </c>
      <c r="CT312" s="170">
        <v>0.54</v>
      </c>
    </row>
    <row r="313" spans="47:98" ht="21" hidden="1" customHeight="1" x14ac:dyDescent="0.25">
      <c r="AU313" s="99"/>
      <c r="AV313" s="100">
        <v>893</v>
      </c>
      <c r="AW313" s="96" t="s">
        <v>2026</v>
      </c>
      <c r="AX313" s="96" t="s">
        <v>776</v>
      </c>
      <c r="AY313" s="101" t="s">
        <v>159</v>
      </c>
      <c r="AZ313" s="101" t="s">
        <v>192</v>
      </c>
      <c r="BA313" s="102">
        <v>88000</v>
      </c>
      <c r="BB313" s="103">
        <v>39000</v>
      </c>
      <c r="BC313" s="103">
        <v>65500</v>
      </c>
      <c r="BD313" s="102">
        <v>385700</v>
      </c>
      <c r="BE313" s="104">
        <v>5.8999999999999997E-2</v>
      </c>
      <c r="BF313" s="105">
        <v>0.6</v>
      </c>
      <c r="BG313" s="102">
        <v>9500</v>
      </c>
      <c r="BH313" s="102">
        <v>427300</v>
      </c>
      <c r="BI313" s="106">
        <v>8.2000000000000003E-2</v>
      </c>
      <c r="BJ313" s="96">
        <v>45</v>
      </c>
      <c r="BK313" s="99">
        <f t="shared" si="29"/>
        <v>0.19500000000000001</v>
      </c>
      <c r="BL313" s="99">
        <f t="shared" si="30"/>
        <v>0.16500000000000001</v>
      </c>
      <c r="BN313" s="107" t="s">
        <v>1336</v>
      </c>
      <c r="BO313" s="108" t="str">
        <f t="shared" si="31"/>
        <v>WA</v>
      </c>
      <c r="BP313" s="108">
        <v>104.14120438332873</v>
      </c>
      <c r="BQ313" s="108">
        <v>107.43204416490015</v>
      </c>
      <c r="BR313" s="108">
        <v>102.21843276791766</v>
      </c>
      <c r="BS313" s="108">
        <v>82.087050975642356</v>
      </c>
      <c r="BT313" s="108">
        <v>114.92787967905325</v>
      </c>
      <c r="BU313" s="108">
        <v>120.53295591763261</v>
      </c>
      <c r="BV313" s="108">
        <v>106.01913153859819</v>
      </c>
      <c r="CN313" s="97" t="s">
        <v>1841</v>
      </c>
      <c r="CO313" s="96" t="s">
        <v>1036</v>
      </c>
      <c r="CP313" s="169" t="s">
        <v>1462</v>
      </c>
      <c r="CQ313" s="169" t="s">
        <v>177</v>
      </c>
      <c r="CR313" s="98">
        <v>41700</v>
      </c>
      <c r="CS313" s="98">
        <v>54200</v>
      </c>
      <c r="CT313" s="170">
        <v>0.55000000000000004</v>
      </c>
    </row>
    <row r="314" spans="47:98" ht="21" hidden="1" customHeight="1" x14ac:dyDescent="0.25">
      <c r="AU314" s="99"/>
      <c r="AV314" s="100">
        <v>1031</v>
      </c>
      <c r="AW314" s="96" t="s">
        <v>2027</v>
      </c>
      <c r="AX314" s="96" t="s">
        <v>776</v>
      </c>
      <c r="AY314" s="101" t="s">
        <v>163</v>
      </c>
      <c r="AZ314" s="101" t="s">
        <v>192</v>
      </c>
      <c r="BA314" s="102">
        <v>145000</v>
      </c>
      <c r="BB314" s="103">
        <v>39000</v>
      </c>
      <c r="BC314" s="103">
        <v>65500</v>
      </c>
      <c r="BD314" s="102">
        <v>328700</v>
      </c>
      <c r="BE314" s="104">
        <v>4.2000000000000003E-2</v>
      </c>
      <c r="BF314" s="105">
        <v>0.6</v>
      </c>
      <c r="BG314" s="102">
        <v>9500</v>
      </c>
      <c r="BH314" s="102">
        <v>328700</v>
      </c>
      <c r="BI314" s="106">
        <v>4.2000000000000003E-2</v>
      </c>
      <c r="BJ314" s="96">
        <v>45</v>
      </c>
      <c r="BK314" s="99">
        <f t="shared" si="29"/>
        <v>0.626</v>
      </c>
      <c r="BL314" s="99">
        <f t="shared" si="30"/>
        <v>0.16500000000000001</v>
      </c>
      <c r="BN314" s="107" t="s">
        <v>1383</v>
      </c>
      <c r="BO314" s="108" t="str">
        <f t="shared" si="31"/>
        <v>WA</v>
      </c>
      <c r="BP314" s="108">
        <v>121.35363503570304</v>
      </c>
      <c r="BQ314" s="108">
        <v>115.05246488751615</v>
      </c>
      <c r="BR314" s="108">
        <v>140.25250212162723</v>
      </c>
      <c r="BS314" s="108">
        <v>85.654535920927685</v>
      </c>
      <c r="BT314" s="108">
        <v>118.83847592699748</v>
      </c>
      <c r="BU314" s="108">
        <v>119.89309889071561</v>
      </c>
      <c r="BV314" s="108">
        <v>119.13439808993147</v>
      </c>
      <c r="CN314" s="97">
        <v>367</v>
      </c>
      <c r="CO314" s="96" t="s">
        <v>709</v>
      </c>
      <c r="CP314" s="169" t="s">
        <v>1462</v>
      </c>
      <c r="CQ314" s="169" t="s">
        <v>171</v>
      </c>
      <c r="CR314" s="98">
        <v>44000</v>
      </c>
      <c r="CS314" s="98">
        <v>77400</v>
      </c>
      <c r="CT314" s="170">
        <v>0.54</v>
      </c>
    </row>
    <row r="315" spans="47:98" ht="21" hidden="1" customHeight="1" x14ac:dyDescent="0.25">
      <c r="AU315" s="99"/>
      <c r="AV315" s="100">
        <v>595</v>
      </c>
      <c r="AW315" s="96" t="s">
        <v>2065</v>
      </c>
      <c r="AX315" s="96" t="s">
        <v>586</v>
      </c>
      <c r="AY315" s="101" t="s">
        <v>152</v>
      </c>
      <c r="AZ315" s="101" t="s">
        <v>177</v>
      </c>
      <c r="BA315" s="102">
        <v>183000</v>
      </c>
      <c r="BB315" s="103">
        <v>41500</v>
      </c>
      <c r="BC315" s="103">
        <v>86500</v>
      </c>
      <c r="BD315" s="102">
        <v>529500</v>
      </c>
      <c r="BE315" s="104">
        <v>4.8000000000000001E-2</v>
      </c>
      <c r="BF315" s="105">
        <v>0.9</v>
      </c>
      <c r="BG315" s="102">
        <v>15000</v>
      </c>
      <c r="BH315" s="102">
        <v>592900</v>
      </c>
      <c r="BI315" s="106">
        <v>6.3E-2</v>
      </c>
      <c r="BJ315" s="96">
        <v>91</v>
      </c>
      <c r="BK315" s="99">
        <f t="shared" si="29"/>
        <v>0.84799999999999998</v>
      </c>
      <c r="BL315" s="99">
        <f t="shared" si="30"/>
        <v>0.37</v>
      </c>
      <c r="BN315" s="107" t="s">
        <v>1391</v>
      </c>
      <c r="BO315" s="108" t="str">
        <f t="shared" si="31"/>
        <v>WA</v>
      </c>
      <c r="BP315" s="108">
        <v>93.889624105017845</v>
      </c>
      <c r="BQ315" s="108">
        <v>92.433485326438785</v>
      </c>
      <c r="BR315" s="108">
        <v>85.688486495126739</v>
      </c>
      <c r="BS315" s="108">
        <v>89.500069914774443</v>
      </c>
      <c r="BT315" s="108">
        <v>109.10381768876658</v>
      </c>
      <c r="BU315" s="108">
        <v>109.96148493705313</v>
      </c>
      <c r="BV315" s="108">
        <v>96.4959010229706</v>
      </c>
      <c r="CN315" s="97" t="s">
        <v>1546</v>
      </c>
      <c r="CO315" s="96" t="s">
        <v>481</v>
      </c>
      <c r="CP315" s="169" t="s">
        <v>1451</v>
      </c>
      <c r="CQ315" s="169" t="s">
        <v>171</v>
      </c>
      <c r="CR315" s="98">
        <v>44300</v>
      </c>
      <c r="CS315" s="98">
        <v>82800</v>
      </c>
      <c r="CT315" s="170">
        <v>0.54</v>
      </c>
    </row>
    <row r="316" spans="47:98" ht="21" hidden="1" customHeight="1" x14ac:dyDescent="0.25">
      <c r="AU316" s="99"/>
      <c r="AV316" s="100">
        <v>137</v>
      </c>
      <c r="AW316" s="96" t="s">
        <v>2184</v>
      </c>
      <c r="AX316" s="96" t="s">
        <v>275</v>
      </c>
      <c r="AY316" s="101" t="s">
        <v>152</v>
      </c>
      <c r="AZ316" s="101" t="s">
        <v>171</v>
      </c>
      <c r="BA316" s="102">
        <v>183500</v>
      </c>
      <c r="BB316" s="103">
        <v>47000</v>
      </c>
      <c r="BC316" s="103">
        <v>87000</v>
      </c>
      <c r="BD316" s="102">
        <v>865400</v>
      </c>
      <c r="BE316" s="104">
        <v>6.0999999999999999E-2</v>
      </c>
      <c r="BF316" s="105">
        <v>0.99</v>
      </c>
      <c r="BG316" s="102">
        <v>22250</v>
      </c>
      <c r="BH316" s="102">
        <v>955200</v>
      </c>
      <c r="BI316" s="106">
        <v>8.5000000000000006E-2</v>
      </c>
      <c r="BJ316" s="96">
        <v>207</v>
      </c>
      <c r="BK316" s="99">
        <f t="shared" si="29"/>
        <v>0.85</v>
      </c>
      <c r="BL316" s="99">
        <f t="shared" si="30"/>
        <v>0.76800000000000002</v>
      </c>
      <c r="BN316" s="107" t="s">
        <v>1404</v>
      </c>
      <c r="BO316" s="108" t="str">
        <f t="shared" si="31"/>
        <v>WA</v>
      </c>
      <c r="BP316" s="108">
        <v>109.53191989879546</v>
      </c>
      <c r="BQ316" s="108">
        <v>111.29678560347669</v>
      </c>
      <c r="BR316" s="108">
        <v>116.55187904518276</v>
      </c>
      <c r="BS316" s="108">
        <v>83.090245178653461</v>
      </c>
      <c r="BT316" s="108">
        <v>108.95636043116366</v>
      </c>
      <c r="BU316" s="108">
        <v>115.136666878394</v>
      </c>
      <c r="BV316" s="108">
        <v>110.23371046125199</v>
      </c>
      <c r="CN316" s="97" t="s">
        <v>1847</v>
      </c>
      <c r="CO316" s="96" t="s">
        <v>808</v>
      </c>
      <c r="CP316" s="169" t="s">
        <v>1448</v>
      </c>
      <c r="CQ316" s="169" t="s">
        <v>171</v>
      </c>
      <c r="CR316" s="98">
        <v>40400</v>
      </c>
      <c r="CS316" s="98">
        <v>52800</v>
      </c>
      <c r="CT316" s="170">
        <v>0.54</v>
      </c>
    </row>
    <row r="317" spans="47:98" ht="21" hidden="1" customHeight="1" x14ac:dyDescent="0.25">
      <c r="AU317" s="99"/>
      <c r="AV317" s="100">
        <v>1270</v>
      </c>
      <c r="AW317" s="96" t="s">
        <v>2293</v>
      </c>
      <c r="AX317" s="96" t="s">
        <v>1012</v>
      </c>
      <c r="AY317" s="101" t="s">
        <v>152</v>
      </c>
      <c r="AZ317" s="101" t="s">
        <v>171</v>
      </c>
      <c r="BA317" s="102">
        <v>151000</v>
      </c>
      <c r="BB317" s="103" t="s">
        <v>1967</v>
      </c>
      <c r="BC317" s="103" t="s">
        <v>1967</v>
      </c>
      <c r="BD317" s="102">
        <v>211900</v>
      </c>
      <c r="BE317" s="104">
        <v>3.1E-2</v>
      </c>
      <c r="BF317" s="105">
        <v>0.78</v>
      </c>
      <c r="BG317" s="102">
        <v>19750</v>
      </c>
      <c r="BH317" s="102">
        <v>291400</v>
      </c>
      <c r="BI317" s="106">
        <v>5.7000000000000002E-2</v>
      </c>
      <c r="BK317" s="99">
        <f t="shared" si="29"/>
        <v>0.67900000000000005</v>
      </c>
      <c r="BL317" s="99" t="str">
        <f t="shared" si="30"/>
        <v>No Data</v>
      </c>
      <c r="BN317" s="107" t="s">
        <v>1418</v>
      </c>
      <c r="BO317" s="108" t="str">
        <f t="shared" si="31"/>
        <v>WA</v>
      </c>
      <c r="BP317" s="108">
        <v>94.780903425075891</v>
      </c>
      <c r="BQ317" s="108">
        <v>96.943944953655972</v>
      </c>
      <c r="BR317" s="108">
        <v>82.222782045095386</v>
      </c>
      <c r="BS317" s="108">
        <v>91.770866477896121</v>
      </c>
      <c r="BT317" s="108">
        <v>106.12757260012116</v>
      </c>
      <c r="BU317" s="108">
        <v>114.28682666571879</v>
      </c>
      <c r="BV317" s="108">
        <v>100.07116299236493</v>
      </c>
      <c r="CN317" s="97">
        <v>450</v>
      </c>
      <c r="CO317" s="96" t="s">
        <v>1037</v>
      </c>
      <c r="CP317" s="169" t="s">
        <v>1462</v>
      </c>
      <c r="CQ317" s="169" t="s">
        <v>171</v>
      </c>
      <c r="CR317" s="98">
        <v>39800</v>
      </c>
      <c r="CS317" s="98">
        <v>74200</v>
      </c>
      <c r="CT317" s="170">
        <v>0.48</v>
      </c>
    </row>
    <row r="318" spans="47:98" ht="21" hidden="1" customHeight="1" x14ac:dyDescent="0.25">
      <c r="AU318" s="99"/>
      <c r="AV318" s="100">
        <v>1119</v>
      </c>
      <c r="AW318" s="96" t="s">
        <v>2315</v>
      </c>
      <c r="AX318" s="96" t="s">
        <v>921</v>
      </c>
      <c r="AY318" s="101" t="s">
        <v>159</v>
      </c>
      <c r="AZ318" s="101" t="s">
        <v>192</v>
      </c>
      <c r="BA318" s="102">
        <v>87500</v>
      </c>
      <c r="BB318" s="103">
        <v>38500</v>
      </c>
      <c r="BC318" s="103">
        <v>65500</v>
      </c>
      <c r="BD318" s="102">
        <v>283000</v>
      </c>
      <c r="BE318" s="104">
        <v>5.0999999999999997E-2</v>
      </c>
      <c r="BF318" s="105">
        <v>0.81</v>
      </c>
      <c r="BG318" s="102">
        <v>7000</v>
      </c>
      <c r="BH318" s="102">
        <v>314700</v>
      </c>
      <c r="BI318" s="106">
        <v>6.7000000000000004E-2</v>
      </c>
      <c r="BJ318" s="96">
        <v>345</v>
      </c>
      <c r="BK318" s="99">
        <f t="shared" si="29"/>
        <v>0.193</v>
      </c>
      <c r="BL318" s="99">
        <f t="shared" si="30"/>
        <v>0.14499999999999999</v>
      </c>
      <c r="BN318" s="107" t="s">
        <v>1433</v>
      </c>
      <c r="BO318" s="108" t="str">
        <f t="shared" si="31"/>
        <v>WA</v>
      </c>
      <c r="BP318" s="108">
        <v>95.800802272457645</v>
      </c>
      <c r="BQ318" s="108">
        <v>99.799715184026283</v>
      </c>
      <c r="BR318" s="108">
        <v>86.919527035898426</v>
      </c>
      <c r="BS318" s="108">
        <v>86.828383641190186</v>
      </c>
      <c r="BT318" s="108">
        <v>105.53241648712928</v>
      </c>
      <c r="BU318" s="108">
        <v>117.1477722220303</v>
      </c>
      <c r="BV318" s="108">
        <v>99.188785198743048</v>
      </c>
      <c r="CN318" s="97" t="s">
        <v>1670</v>
      </c>
      <c r="CO318" s="96" t="s">
        <v>544</v>
      </c>
      <c r="CP318" s="169" t="s">
        <v>1451</v>
      </c>
      <c r="CQ318" s="169" t="s">
        <v>177</v>
      </c>
      <c r="CR318" s="98">
        <v>45200</v>
      </c>
      <c r="CS318" s="98">
        <v>69800</v>
      </c>
      <c r="CT318" s="170">
        <v>0.68</v>
      </c>
    </row>
    <row r="319" spans="47:98" ht="21" hidden="1" customHeight="1" x14ac:dyDescent="0.25">
      <c r="AU319" s="99"/>
      <c r="AV319" s="100">
        <v>1214</v>
      </c>
      <c r="AW319" s="96" t="s">
        <v>2316</v>
      </c>
      <c r="AX319" s="96" t="s">
        <v>921</v>
      </c>
      <c r="AY319" s="101" t="s">
        <v>163</v>
      </c>
      <c r="AZ319" s="101" t="s">
        <v>192</v>
      </c>
      <c r="BA319" s="102">
        <v>127500</v>
      </c>
      <c r="BB319" s="103">
        <v>38500</v>
      </c>
      <c r="BC319" s="103">
        <v>65500</v>
      </c>
      <c r="BD319" s="102">
        <v>243200</v>
      </c>
      <c r="BE319" s="104">
        <v>3.7999999999999999E-2</v>
      </c>
      <c r="BF319" s="105">
        <v>0.81</v>
      </c>
      <c r="BG319" s="102">
        <v>7000</v>
      </c>
      <c r="BH319" s="102">
        <v>243200</v>
      </c>
      <c r="BI319" s="106">
        <v>3.7999999999999999E-2</v>
      </c>
      <c r="BJ319" s="96">
        <v>345</v>
      </c>
      <c r="BK319" s="99">
        <f t="shared" si="29"/>
        <v>0.50700000000000001</v>
      </c>
      <c r="BL319" s="99">
        <f t="shared" si="30"/>
        <v>0.14499999999999999</v>
      </c>
      <c r="BN319" s="118" t="s">
        <v>1122</v>
      </c>
      <c r="BO319" s="108" t="str">
        <f t="shared" si="31"/>
        <v>WI</v>
      </c>
      <c r="BP319" s="108">
        <v>93.279527809877919</v>
      </c>
      <c r="BQ319" s="108">
        <v>92.989301796674525</v>
      </c>
      <c r="BR319" s="108">
        <v>81.764285102933513</v>
      </c>
      <c r="BS319" s="108">
        <v>102.25784445184188</v>
      </c>
      <c r="BT319" s="108">
        <v>104.37437222412534</v>
      </c>
      <c r="BU319" s="108">
        <v>104.70088951055546</v>
      </c>
      <c r="BV319" s="108">
        <v>96.041477078038056</v>
      </c>
      <c r="CN319" s="97">
        <v>220</v>
      </c>
      <c r="CO319" s="96" t="s">
        <v>222</v>
      </c>
      <c r="CP319" s="169" t="s">
        <v>1451</v>
      </c>
      <c r="CQ319" s="169" t="s">
        <v>171</v>
      </c>
      <c r="CR319" s="98">
        <v>53700</v>
      </c>
      <c r="CS319" s="98">
        <v>83800</v>
      </c>
      <c r="CT319" s="169" t="s">
        <v>1459</v>
      </c>
    </row>
    <row r="320" spans="47:98" ht="21" hidden="1" customHeight="1" x14ac:dyDescent="0.25">
      <c r="AU320" s="99"/>
      <c r="AV320" s="100">
        <v>500</v>
      </c>
      <c r="AW320" s="96" t="s">
        <v>2317</v>
      </c>
      <c r="AX320" s="96" t="s">
        <v>520</v>
      </c>
      <c r="AY320" s="101" t="s">
        <v>159</v>
      </c>
      <c r="AZ320" s="101" t="s">
        <v>192</v>
      </c>
      <c r="BA320" s="102">
        <v>90000</v>
      </c>
      <c r="BB320" s="103">
        <v>44000</v>
      </c>
      <c r="BC320" s="103">
        <v>77000</v>
      </c>
      <c r="BD320" s="102">
        <v>571100</v>
      </c>
      <c r="BE320" s="104">
        <v>7.0000000000000007E-2</v>
      </c>
      <c r="BF320" s="105">
        <v>0.53</v>
      </c>
      <c r="BG320" s="102">
        <v>10750</v>
      </c>
      <c r="BH320" s="102">
        <v>617000</v>
      </c>
      <c r="BI320" s="106">
        <v>9.6000000000000002E-2</v>
      </c>
      <c r="BJ320" s="96">
        <v>346</v>
      </c>
      <c r="BK320" s="99">
        <f t="shared" si="29"/>
        <v>0.21</v>
      </c>
      <c r="BL320" s="99">
        <f t="shared" si="30"/>
        <v>0.57999999999999996</v>
      </c>
      <c r="BN320" s="107" t="s">
        <v>1200</v>
      </c>
      <c r="BO320" s="108" t="str">
        <f t="shared" si="31"/>
        <v>WI</v>
      </c>
      <c r="BP320" s="108">
        <v>93.699015554611833</v>
      </c>
      <c r="BQ320" s="108">
        <v>97.560625645280183</v>
      </c>
      <c r="BR320" s="108">
        <v>90.482339541656003</v>
      </c>
      <c r="BS320" s="108">
        <v>84.753329342981203</v>
      </c>
      <c r="BT320" s="108">
        <v>103.07793946747832</v>
      </c>
      <c r="BU320" s="108">
        <v>105.4685529013943</v>
      </c>
      <c r="BV320" s="108">
        <v>93.454909753268794</v>
      </c>
      <c r="CN320" s="97" t="s">
        <v>1645</v>
      </c>
      <c r="CO320" s="96" t="s">
        <v>1031</v>
      </c>
      <c r="CP320" s="169" t="s">
        <v>1462</v>
      </c>
      <c r="CQ320" s="169" t="s">
        <v>177</v>
      </c>
      <c r="CR320" s="98">
        <v>40300</v>
      </c>
      <c r="CS320" s="98">
        <v>72100</v>
      </c>
      <c r="CT320" s="170">
        <v>0.48</v>
      </c>
    </row>
    <row r="321" spans="47:98" ht="21" hidden="1" customHeight="1" x14ac:dyDescent="0.25">
      <c r="AU321" s="99"/>
      <c r="AV321" s="100">
        <v>664</v>
      </c>
      <c r="AW321" s="96" t="s">
        <v>2318</v>
      </c>
      <c r="AX321" s="96" t="s">
        <v>520</v>
      </c>
      <c r="AY321" s="101" t="s">
        <v>163</v>
      </c>
      <c r="AZ321" s="101" t="s">
        <v>192</v>
      </c>
      <c r="BA321" s="102">
        <v>168000</v>
      </c>
      <c r="BB321" s="103">
        <v>44000</v>
      </c>
      <c r="BC321" s="103">
        <v>77000</v>
      </c>
      <c r="BD321" s="102">
        <v>493200</v>
      </c>
      <c r="BE321" s="104">
        <v>4.8000000000000001E-2</v>
      </c>
      <c r="BF321" s="105">
        <v>0.53</v>
      </c>
      <c r="BG321" s="102">
        <v>10750</v>
      </c>
      <c r="BH321" s="102">
        <v>493200</v>
      </c>
      <c r="BI321" s="106">
        <v>4.8000000000000001E-2</v>
      </c>
      <c r="BJ321" s="96">
        <v>346</v>
      </c>
      <c r="BK321" s="99">
        <f t="shared" si="29"/>
        <v>0.78100000000000003</v>
      </c>
      <c r="BL321" s="99">
        <f t="shared" si="30"/>
        <v>0.57999999999999996</v>
      </c>
      <c r="BN321" s="107" t="s">
        <v>1231</v>
      </c>
      <c r="BO321" s="108" t="str">
        <f t="shared" si="31"/>
        <v>WI</v>
      </c>
      <c r="BP321" s="108">
        <v>95.089986744608979</v>
      </c>
      <c r="BQ321" s="108">
        <v>88.808821926724036</v>
      </c>
      <c r="BR321" s="108">
        <v>83.479039034522771</v>
      </c>
      <c r="BS321" s="108">
        <v>118.63496861129666</v>
      </c>
      <c r="BT321" s="108">
        <v>100.19338849705406</v>
      </c>
      <c r="BU321" s="108">
        <v>105.89437076815065</v>
      </c>
      <c r="BV321" s="108">
        <v>97.711640106857104</v>
      </c>
      <c r="CN321" s="97">
        <v>130</v>
      </c>
      <c r="CO321" s="96" t="s">
        <v>1499</v>
      </c>
      <c r="CP321" s="169" t="s">
        <v>1448</v>
      </c>
      <c r="CQ321" s="169" t="s">
        <v>171</v>
      </c>
      <c r="CR321" s="98">
        <v>49800</v>
      </c>
      <c r="CS321" s="98">
        <v>89400</v>
      </c>
      <c r="CT321" s="170">
        <v>0.64</v>
      </c>
    </row>
    <row r="322" spans="47:98" ht="21" hidden="1" customHeight="1" x14ac:dyDescent="0.25">
      <c r="AU322" s="99"/>
      <c r="AV322" s="100">
        <v>1252</v>
      </c>
      <c r="AW322" s="96" t="s">
        <v>2319</v>
      </c>
      <c r="AX322" s="96" t="s">
        <v>1001</v>
      </c>
      <c r="AY322" s="101" t="s">
        <v>159</v>
      </c>
      <c r="AZ322" s="101" t="s">
        <v>195</v>
      </c>
      <c r="BA322" s="102">
        <v>76500</v>
      </c>
      <c r="BB322" s="103">
        <v>41000</v>
      </c>
      <c r="BC322" s="103">
        <v>53500</v>
      </c>
      <c r="BD322" s="102">
        <v>221900</v>
      </c>
      <c r="BE322" s="104">
        <v>4.8000000000000001E-2</v>
      </c>
      <c r="BF322" s="105">
        <v>0.53</v>
      </c>
      <c r="BG322" s="102">
        <v>7250</v>
      </c>
      <c r="BH322" s="102">
        <v>257600</v>
      </c>
      <c r="BI322" s="106">
        <v>7.0000000000000007E-2</v>
      </c>
      <c r="BJ322" s="96">
        <v>348</v>
      </c>
      <c r="BK322" s="99">
        <f t="shared" si="29"/>
        <v>7.0999999999999994E-2</v>
      </c>
      <c r="BL322" s="99">
        <f t="shared" si="30"/>
        <v>0.32800000000000001</v>
      </c>
      <c r="BN322" s="107" t="s">
        <v>1260</v>
      </c>
      <c r="BO322" s="108" t="str">
        <f t="shared" si="31"/>
        <v>WI</v>
      </c>
      <c r="BP322" s="108">
        <v>96.188062042725733</v>
      </c>
      <c r="BQ322" s="108">
        <v>95.007095998312764</v>
      </c>
      <c r="BR322" s="108">
        <v>91.328609796633344</v>
      </c>
      <c r="BS322" s="108">
        <v>99.332058045778339</v>
      </c>
      <c r="BT322" s="108">
        <v>99.332155521270209</v>
      </c>
      <c r="BU322" s="108">
        <v>103.08041979160359</v>
      </c>
      <c r="BV322" s="108">
        <v>98.171382826986132</v>
      </c>
      <c r="CN322" s="97" t="s">
        <v>1631</v>
      </c>
      <c r="CO322" s="96" t="s">
        <v>505</v>
      </c>
      <c r="CP322" s="169" t="s">
        <v>1448</v>
      </c>
      <c r="CQ322" s="169" t="s">
        <v>1464</v>
      </c>
      <c r="CR322" s="98">
        <v>46100</v>
      </c>
      <c r="CS322" s="98">
        <v>73800</v>
      </c>
      <c r="CT322" s="170">
        <v>0.67</v>
      </c>
    </row>
    <row r="323" spans="47:98" ht="21" hidden="1" customHeight="1" x14ac:dyDescent="0.25">
      <c r="AU323" s="99"/>
      <c r="AV323" s="100">
        <v>1315</v>
      </c>
      <c r="AW323" s="96" t="s">
        <v>2320</v>
      </c>
      <c r="AX323" s="96" t="s">
        <v>1001</v>
      </c>
      <c r="AY323" s="101" t="s">
        <v>163</v>
      </c>
      <c r="AZ323" s="101" t="s">
        <v>195</v>
      </c>
      <c r="BA323" s="102">
        <v>116500</v>
      </c>
      <c r="BB323" s="103">
        <v>41000</v>
      </c>
      <c r="BC323" s="103">
        <v>53500</v>
      </c>
      <c r="BD323" s="102">
        <v>182200</v>
      </c>
      <c r="BE323" s="104">
        <v>3.3000000000000002E-2</v>
      </c>
      <c r="BF323" s="105">
        <v>0.53</v>
      </c>
      <c r="BG323" s="102">
        <v>7250</v>
      </c>
      <c r="BH323" s="102">
        <v>182200</v>
      </c>
      <c r="BI323" s="106">
        <v>3.3000000000000002E-2</v>
      </c>
      <c r="BJ323" s="96">
        <v>348</v>
      </c>
      <c r="BK323" s="99">
        <f t="shared" si="29"/>
        <v>0.43</v>
      </c>
      <c r="BL323" s="99">
        <f t="shared" si="30"/>
        <v>0.32800000000000001</v>
      </c>
      <c r="BN323" s="107" t="s">
        <v>1302</v>
      </c>
      <c r="BO323" s="108" t="str">
        <f t="shared" si="31"/>
        <v>WI</v>
      </c>
      <c r="BP323" s="108">
        <v>94.166742098965642</v>
      </c>
      <c r="BQ323" s="108">
        <v>95.32923565289812</v>
      </c>
      <c r="BR323" s="108">
        <v>92.158200472604761</v>
      </c>
      <c r="BS323" s="108">
        <v>99.94161737188378</v>
      </c>
      <c r="BT323" s="108">
        <v>96.808475094187315</v>
      </c>
      <c r="BU323" s="108">
        <v>103.59174168059342</v>
      </c>
      <c r="BV323" s="108">
        <v>91.701709279525815</v>
      </c>
      <c r="CN323" s="97" t="s">
        <v>1660</v>
      </c>
      <c r="CO323" s="96" t="s">
        <v>803</v>
      </c>
      <c r="CP323" s="169" t="s">
        <v>1467</v>
      </c>
      <c r="CQ323" s="169" t="s">
        <v>177</v>
      </c>
      <c r="CR323" s="98">
        <v>36400</v>
      </c>
      <c r="CS323" s="98">
        <v>70600</v>
      </c>
      <c r="CT323" s="170">
        <v>0.5</v>
      </c>
    </row>
    <row r="324" spans="47:98" ht="21" hidden="1" customHeight="1" x14ac:dyDescent="0.25">
      <c r="AU324" s="99"/>
      <c r="AV324" s="100">
        <v>915</v>
      </c>
      <c r="AW324" s="96" t="s">
        <v>2323</v>
      </c>
      <c r="AX324" s="96" t="s">
        <v>791</v>
      </c>
      <c r="AY324" s="101" t="s">
        <v>159</v>
      </c>
      <c r="AZ324" s="101" t="s">
        <v>195</v>
      </c>
      <c r="BA324" s="102">
        <v>108000</v>
      </c>
      <c r="BB324" s="103">
        <v>39000</v>
      </c>
      <c r="BC324" s="103">
        <v>68500</v>
      </c>
      <c r="BD324" s="102">
        <v>377400</v>
      </c>
      <c r="BE324" s="104">
        <v>5.2999999999999999E-2</v>
      </c>
      <c r="BF324" s="105">
        <v>0.63</v>
      </c>
      <c r="BG324" s="102">
        <v>7000</v>
      </c>
      <c r="BH324" s="102">
        <v>411500</v>
      </c>
      <c r="BI324" s="106">
        <v>6.6000000000000003E-2</v>
      </c>
      <c r="BJ324" s="96">
        <v>350</v>
      </c>
      <c r="BK324" s="99">
        <f t="shared" si="29"/>
        <v>0.36699999999999999</v>
      </c>
      <c r="BL324" s="99">
        <f t="shared" si="30"/>
        <v>0.16500000000000001</v>
      </c>
      <c r="BN324" s="107" t="s">
        <v>1311</v>
      </c>
      <c r="BO324" s="108" t="str">
        <f t="shared" si="31"/>
        <v>WI</v>
      </c>
      <c r="BP324" s="108">
        <v>101.85011521337154</v>
      </c>
      <c r="BQ324" s="108">
        <v>98.120199712116857</v>
      </c>
      <c r="BR324" s="108">
        <v>112.65596750860625</v>
      </c>
      <c r="BS324" s="108">
        <v>98.57915190102986</v>
      </c>
      <c r="BT324" s="108">
        <v>99.1674178445693</v>
      </c>
      <c r="BU324" s="108">
        <v>108.06104320151925</v>
      </c>
      <c r="BV324" s="108">
        <v>94.81194832599121</v>
      </c>
      <c r="CN324" s="97" t="s">
        <v>1655</v>
      </c>
      <c r="CO324" s="96" t="s">
        <v>983</v>
      </c>
      <c r="CP324" s="169" t="s">
        <v>1467</v>
      </c>
      <c r="CQ324" s="169" t="s">
        <v>177</v>
      </c>
      <c r="CR324" s="98">
        <v>45700</v>
      </c>
      <c r="CS324" s="98">
        <v>71000</v>
      </c>
      <c r="CT324" s="170">
        <v>0.63</v>
      </c>
    </row>
    <row r="325" spans="47:98" ht="21" hidden="1" customHeight="1" x14ac:dyDescent="0.25">
      <c r="AU325" s="99"/>
      <c r="AV325" s="100">
        <v>1007</v>
      </c>
      <c r="AW325" s="96" t="s">
        <v>2324</v>
      </c>
      <c r="AX325" s="96" t="s">
        <v>791</v>
      </c>
      <c r="AY325" s="101" t="s">
        <v>163</v>
      </c>
      <c r="AZ325" s="101" t="s">
        <v>195</v>
      </c>
      <c r="BA325" s="102">
        <v>150500</v>
      </c>
      <c r="BB325" s="103">
        <v>39000</v>
      </c>
      <c r="BC325" s="103">
        <v>68500</v>
      </c>
      <c r="BD325" s="102">
        <v>334500</v>
      </c>
      <c r="BE325" s="104">
        <v>4.1000000000000002E-2</v>
      </c>
      <c r="BF325" s="105">
        <v>0.63</v>
      </c>
      <c r="BG325" s="102">
        <v>7000</v>
      </c>
      <c r="BH325" s="102">
        <v>334500</v>
      </c>
      <c r="BI325" s="106">
        <v>4.1000000000000002E-2</v>
      </c>
      <c r="BJ325" s="96">
        <v>350</v>
      </c>
      <c r="BK325" s="99">
        <f t="shared" si="29"/>
        <v>0.67400000000000004</v>
      </c>
      <c r="BL325" s="99">
        <f t="shared" si="30"/>
        <v>0.16500000000000001</v>
      </c>
      <c r="BN325" s="107" t="s">
        <v>1385</v>
      </c>
      <c r="BO325" s="108" t="str">
        <f t="shared" si="31"/>
        <v>WI</v>
      </c>
      <c r="BP325" s="108">
        <v>101.36359904877298</v>
      </c>
      <c r="BQ325" s="108">
        <v>94.308960795861523</v>
      </c>
      <c r="BR325" s="108">
        <v>97.489940546933937</v>
      </c>
      <c r="BS325" s="108">
        <v>117.32642699366262</v>
      </c>
      <c r="BT325" s="108">
        <v>105.93533492832852</v>
      </c>
      <c r="BU325" s="108">
        <v>105.46516379220488</v>
      </c>
      <c r="BV325" s="108">
        <v>100.81126390111888</v>
      </c>
      <c r="CN325" s="97" t="s">
        <v>1521</v>
      </c>
      <c r="CO325" s="96" t="s">
        <v>613</v>
      </c>
      <c r="CP325" s="169" t="s">
        <v>1451</v>
      </c>
      <c r="CQ325" s="169" t="s">
        <v>171</v>
      </c>
      <c r="CR325" s="98">
        <v>41600</v>
      </c>
      <c r="CS325" s="98">
        <v>85800</v>
      </c>
      <c r="CT325" s="170">
        <v>0.55000000000000004</v>
      </c>
    </row>
    <row r="326" spans="47:98" ht="21" hidden="1" customHeight="1" x14ac:dyDescent="0.25">
      <c r="AU326" s="99"/>
      <c r="AV326" s="100">
        <v>674</v>
      </c>
      <c r="AW326" s="96" t="s">
        <v>2325</v>
      </c>
      <c r="AX326" s="96" t="s">
        <v>635</v>
      </c>
      <c r="AY326" s="101" t="s">
        <v>159</v>
      </c>
      <c r="AZ326" s="101" t="s">
        <v>192</v>
      </c>
      <c r="BA326" s="102">
        <v>104500</v>
      </c>
      <c r="BB326" s="103">
        <v>42500</v>
      </c>
      <c r="BC326" s="103">
        <v>68000</v>
      </c>
      <c r="BD326" s="102">
        <v>487800</v>
      </c>
      <c r="BE326" s="104">
        <v>6.0999999999999999E-2</v>
      </c>
      <c r="BF326" s="105">
        <v>0.61</v>
      </c>
      <c r="BG326" s="102">
        <v>8750</v>
      </c>
      <c r="BH326" s="102">
        <v>530200</v>
      </c>
      <c r="BI326" s="106">
        <v>7.9000000000000001E-2</v>
      </c>
      <c r="BJ326" s="96">
        <v>351</v>
      </c>
      <c r="BK326" s="99">
        <f t="shared" ref="BK326:BK389" si="32">_xlfn.PERCENTRANK.INC($BA$5:$BA$1160,BA326)</f>
        <v>0.34499999999999997</v>
      </c>
      <c r="BL326" s="99">
        <f t="shared" ref="BL326:BL389" si="33">IF(BB326="No Data","No Data",_xlfn.PERCENTRANK.INC($BB$5:$BB$1160,BB326))</f>
        <v>0.45400000000000001</v>
      </c>
      <c r="BN326" s="107" t="s">
        <v>1423</v>
      </c>
      <c r="BO326" s="108" t="str">
        <f t="shared" si="31"/>
        <v>WI</v>
      </c>
      <c r="BP326" s="108">
        <v>96.513703253793011</v>
      </c>
      <c r="BQ326" s="108">
        <v>100.03386852348193</v>
      </c>
      <c r="BR326" s="108">
        <v>89.598309145282556</v>
      </c>
      <c r="BS326" s="108">
        <v>98.428645173222364</v>
      </c>
      <c r="BT326" s="108">
        <v>97.496441654037667</v>
      </c>
      <c r="BU326" s="108">
        <v>101.28420033968679</v>
      </c>
      <c r="BV326" s="108">
        <v>99.718791628913209</v>
      </c>
      <c r="CN326" s="97" t="s">
        <v>1453</v>
      </c>
      <c r="CO326" s="96" t="s">
        <v>172</v>
      </c>
      <c r="CP326" s="169" t="s">
        <v>1451</v>
      </c>
      <c r="CQ326" s="169" t="s">
        <v>1452</v>
      </c>
      <c r="CR326" s="98">
        <v>55300</v>
      </c>
      <c r="CS326" s="98">
        <v>119000</v>
      </c>
      <c r="CT326" s="170">
        <v>0.6</v>
      </c>
    </row>
    <row r="327" spans="47:98" ht="21" hidden="1" customHeight="1" x14ac:dyDescent="0.25">
      <c r="AU327" s="99"/>
      <c r="AV327" s="100">
        <v>833</v>
      </c>
      <c r="AW327" s="96" t="s">
        <v>2326</v>
      </c>
      <c r="AX327" s="96" t="s">
        <v>635</v>
      </c>
      <c r="AY327" s="101" t="s">
        <v>163</v>
      </c>
      <c r="AZ327" s="101" t="s">
        <v>192</v>
      </c>
      <c r="BA327" s="102">
        <v>178000</v>
      </c>
      <c r="BB327" s="103">
        <v>42500</v>
      </c>
      <c r="BC327" s="103">
        <v>68000</v>
      </c>
      <c r="BD327" s="102">
        <v>414300</v>
      </c>
      <c r="BE327" s="104">
        <v>4.2000000000000003E-2</v>
      </c>
      <c r="BF327" s="105">
        <v>0.61</v>
      </c>
      <c r="BG327" s="102">
        <v>8750</v>
      </c>
      <c r="BH327" s="102">
        <v>414300</v>
      </c>
      <c r="BI327" s="106">
        <v>4.2000000000000003E-2</v>
      </c>
      <c r="BJ327" s="96">
        <v>351</v>
      </c>
      <c r="BK327" s="99">
        <f t="shared" si="32"/>
        <v>0.82899999999999996</v>
      </c>
      <c r="BL327" s="99">
        <f t="shared" si="33"/>
        <v>0.45400000000000001</v>
      </c>
      <c r="BN327" s="107" t="s">
        <v>1161</v>
      </c>
      <c r="BO327" s="108" t="str">
        <f t="shared" si="31"/>
        <v>WV</v>
      </c>
      <c r="BP327" s="108">
        <v>92.726148508002879</v>
      </c>
      <c r="BQ327" s="108">
        <v>88.781657754376454</v>
      </c>
      <c r="BR327" s="108">
        <v>89.312067961608975</v>
      </c>
      <c r="BS327" s="108">
        <v>96.746733513873153</v>
      </c>
      <c r="BT327" s="108">
        <v>102.94025265880111</v>
      </c>
      <c r="BU327" s="108">
        <v>93.85435987437711</v>
      </c>
      <c r="BV327" s="108">
        <v>92.903059705740404</v>
      </c>
      <c r="CN327" s="97">
        <v>1</v>
      </c>
      <c r="CO327" s="96" t="s">
        <v>151</v>
      </c>
      <c r="CP327" s="169" t="s">
        <v>1447</v>
      </c>
      <c r="CQ327" s="169" t="s">
        <v>153</v>
      </c>
      <c r="CR327" s="98">
        <v>73300</v>
      </c>
      <c r="CS327" s="98">
        <v>143000</v>
      </c>
      <c r="CT327" s="170">
        <v>0.57999999999999996</v>
      </c>
    </row>
    <row r="328" spans="47:98" ht="21" hidden="1" customHeight="1" x14ac:dyDescent="0.25">
      <c r="AU328" s="99"/>
      <c r="AV328" s="100">
        <v>620</v>
      </c>
      <c r="AW328" s="96" t="s">
        <v>2327</v>
      </c>
      <c r="AX328" s="96" t="s">
        <v>599</v>
      </c>
      <c r="AY328" s="101" t="s">
        <v>152</v>
      </c>
      <c r="AZ328" s="101" t="s">
        <v>177</v>
      </c>
      <c r="BA328" s="102">
        <v>129000</v>
      </c>
      <c r="BB328" s="103">
        <v>44000</v>
      </c>
      <c r="BC328" s="103">
        <v>62000</v>
      </c>
      <c r="BD328" s="102">
        <v>516500</v>
      </c>
      <c r="BE328" s="104">
        <v>5.6000000000000001E-2</v>
      </c>
      <c r="BF328" s="105">
        <v>0.76</v>
      </c>
      <c r="BG328" s="102">
        <v>9500</v>
      </c>
      <c r="BH328" s="102">
        <v>556700</v>
      </c>
      <c r="BI328" s="106">
        <v>7.0000000000000007E-2</v>
      </c>
      <c r="BJ328" s="96">
        <v>352</v>
      </c>
      <c r="BK328" s="99">
        <f t="shared" si="32"/>
        <v>0.52300000000000002</v>
      </c>
      <c r="BL328" s="99">
        <f t="shared" si="33"/>
        <v>0.57999999999999996</v>
      </c>
      <c r="BN328" s="107" t="s">
        <v>1169</v>
      </c>
      <c r="BO328" s="108" t="str">
        <f t="shared" si="31"/>
        <v>WV</v>
      </c>
      <c r="BP328" s="108">
        <v>94.9954784425708</v>
      </c>
      <c r="BQ328" s="108">
        <v>95.16854847943253</v>
      </c>
      <c r="BR328" s="108">
        <v>93.101628409734019</v>
      </c>
      <c r="BS328" s="108">
        <v>92.221631368238818</v>
      </c>
      <c r="BT328" s="108">
        <v>103.80987607430031</v>
      </c>
      <c r="BU328" s="108">
        <v>89.493778594305056</v>
      </c>
      <c r="BV328" s="108">
        <v>95.53429979803704</v>
      </c>
      <c r="CN328" s="97" t="s">
        <v>1713</v>
      </c>
      <c r="CO328" s="96" t="s">
        <v>875</v>
      </c>
      <c r="CP328" s="169" t="s">
        <v>1462</v>
      </c>
      <c r="CQ328" s="169" t="s">
        <v>177</v>
      </c>
      <c r="CR328" s="98">
        <v>39900</v>
      </c>
      <c r="CS328" s="98">
        <v>66600</v>
      </c>
      <c r="CT328" s="169" t="s">
        <v>1459</v>
      </c>
    </row>
    <row r="329" spans="47:98" ht="21" hidden="1" customHeight="1" x14ac:dyDescent="0.25">
      <c r="AU329" s="99"/>
      <c r="AV329" s="100">
        <v>323</v>
      </c>
      <c r="AW329" s="96" t="s">
        <v>2562</v>
      </c>
      <c r="AX329" s="96" t="s">
        <v>407</v>
      </c>
      <c r="AY329" s="101" t="s">
        <v>159</v>
      </c>
      <c r="AZ329" s="101" t="s">
        <v>195</v>
      </c>
      <c r="BA329" s="102">
        <v>91500</v>
      </c>
      <c r="BB329" s="103">
        <v>45500</v>
      </c>
      <c r="BC329" s="103">
        <v>82000</v>
      </c>
      <c r="BD329" s="102">
        <v>675800</v>
      </c>
      <c r="BE329" s="104">
        <v>7.4999999999999997E-2</v>
      </c>
      <c r="BF329" s="105">
        <v>0.54</v>
      </c>
      <c r="BG329" s="102">
        <v>6750</v>
      </c>
      <c r="BH329" s="102">
        <v>708700</v>
      </c>
      <c r="BI329" s="106">
        <v>9.0999999999999998E-2</v>
      </c>
      <c r="BJ329" s="96">
        <v>577</v>
      </c>
      <c r="BK329" s="99">
        <f t="shared" si="32"/>
        <v>0.22600000000000001</v>
      </c>
      <c r="BL329" s="99">
        <f t="shared" si="33"/>
        <v>0.69099999999999995</v>
      </c>
      <c r="BN329" s="107" t="s">
        <v>1303</v>
      </c>
      <c r="BO329" s="108" t="str">
        <f t="shared" ref="BO329:BO333" si="34">RIGHT(BN329,2)</f>
        <v>WV</v>
      </c>
      <c r="BP329" s="108">
        <v>89.639871362325067</v>
      </c>
      <c r="BQ329" s="108">
        <v>91.470691984328838</v>
      </c>
      <c r="BR329" s="108">
        <v>82.748399182138982</v>
      </c>
      <c r="BS329" s="108">
        <v>85.875686557547098</v>
      </c>
      <c r="BT329" s="108">
        <v>103.91767648469808</v>
      </c>
      <c r="BU329" s="108">
        <v>99.874765210699479</v>
      </c>
      <c r="BV329" s="108">
        <v>90.5985659396366</v>
      </c>
      <c r="CN329" s="97" t="s">
        <v>1458</v>
      </c>
      <c r="CO329" s="96" t="s">
        <v>187</v>
      </c>
      <c r="CP329" s="169" t="s">
        <v>1451</v>
      </c>
      <c r="CQ329" s="169" t="s">
        <v>171</v>
      </c>
      <c r="CR329" s="98">
        <v>38600</v>
      </c>
      <c r="CS329" s="98">
        <v>115000</v>
      </c>
      <c r="CT329" s="169" t="s">
        <v>1459</v>
      </c>
    </row>
    <row r="330" spans="47:98" ht="21" hidden="1" customHeight="1" x14ac:dyDescent="0.25">
      <c r="AU330" s="99"/>
      <c r="AV330" s="100">
        <v>381</v>
      </c>
      <c r="AW330" s="96" t="s">
        <v>2563</v>
      </c>
      <c r="AX330" s="96" t="s">
        <v>407</v>
      </c>
      <c r="AY330" s="101" t="s">
        <v>163</v>
      </c>
      <c r="AZ330" s="101" t="s">
        <v>195</v>
      </c>
      <c r="BA330" s="102">
        <v>128000</v>
      </c>
      <c r="BB330" s="103">
        <v>45500</v>
      </c>
      <c r="BC330" s="103">
        <v>82000</v>
      </c>
      <c r="BD330" s="102">
        <v>639200</v>
      </c>
      <c r="BE330" s="104">
        <v>6.3E-2</v>
      </c>
      <c r="BF330" s="105">
        <v>0.54</v>
      </c>
      <c r="BG330" s="102">
        <v>6750</v>
      </c>
      <c r="BH330" s="102">
        <v>639200</v>
      </c>
      <c r="BI330" s="106">
        <v>6.3E-2</v>
      </c>
      <c r="BJ330" s="96">
        <v>577</v>
      </c>
      <c r="BK330" s="99">
        <f t="shared" si="32"/>
        <v>0.51</v>
      </c>
      <c r="BL330" s="99">
        <f t="shared" si="33"/>
        <v>0.69099999999999995</v>
      </c>
      <c r="BN330" s="107" t="s">
        <v>1318</v>
      </c>
      <c r="BO330" s="108" t="str">
        <f t="shared" si="34"/>
        <v>WV</v>
      </c>
      <c r="BP330" s="108">
        <v>100.57932179838129</v>
      </c>
      <c r="BQ330" s="108">
        <v>93.943904384715538</v>
      </c>
      <c r="BR330" s="108">
        <v>111.92835216139052</v>
      </c>
      <c r="BS330" s="108">
        <v>89.890614936032591</v>
      </c>
      <c r="BT330" s="108">
        <v>100.67754880617925</v>
      </c>
      <c r="BU330" s="108">
        <v>96.069847934459986</v>
      </c>
      <c r="BV330" s="108">
        <v>97.060035399447855</v>
      </c>
      <c r="CN330" s="97">
        <v>307</v>
      </c>
      <c r="CO330" s="96" t="s">
        <v>739</v>
      </c>
      <c r="CP330" s="169" t="s">
        <v>1447</v>
      </c>
      <c r="CQ330" s="169" t="s">
        <v>177</v>
      </c>
      <c r="CR330" s="98">
        <v>44700</v>
      </c>
      <c r="CS330" s="98">
        <v>79900</v>
      </c>
      <c r="CT330" s="170">
        <v>0.56999999999999995</v>
      </c>
    </row>
    <row r="331" spans="47:98" ht="21" hidden="1" customHeight="1" x14ac:dyDescent="0.25">
      <c r="AU331" s="99"/>
      <c r="AV331" s="100">
        <v>97</v>
      </c>
      <c r="AW331" s="96" t="s">
        <v>2564</v>
      </c>
      <c r="AX331" s="96" t="s">
        <v>244</v>
      </c>
      <c r="AY331" s="101" t="s">
        <v>159</v>
      </c>
      <c r="AZ331" s="101" t="s">
        <v>192</v>
      </c>
      <c r="BA331" s="102">
        <v>93500</v>
      </c>
      <c r="BB331" s="103">
        <v>54500</v>
      </c>
      <c r="BC331" s="103">
        <v>89500</v>
      </c>
      <c r="BD331" s="102">
        <v>935000</v>
      </c>
      <c r="BE331" s="104">
        <v>8.5000000000000006E-2</v>
      </c>
      <c r="BF331" s="105">
        <v>0.47</v>
      </c>
      <c r="BG331" s="102">
        <v>9250</v>
      </c>
      <c r="BH331" s="102">
        <v>976700</v>
      </c>
      <c r="BI331" s="106">
        <v>0.106</v>
      </c>
      <c r="BJ331" s="96">
        <v>578</v>
      </c>
      <c r="BK331" s="99">
        <f t="shared" si="32"/>
        <v>0.245</v>
      </c>
      <c r="BL331" s="99">
        <f t="shared" si="33"/>
        <v>0.95399999999999996</v>
      </c>
      <c r="BN331" s="107" t="s">
        <v>1430</v>
      </c>
      <c r="BO331" s="108" t="str">
        <f t="shared" si="34"/>
        <v>WV</v>
      </c>
      <c r="BP331" s="108">
        <v>102.32636927263508</v>
      </c>
      <c r="BQ331" s="108">
        <v>104.55022702771224</v>
      </c>
      <c r="BR331" s="108">
        <v>94.527275057533629</v>
      </c>
      <c r="BS331" s="108">
        <v>98.197285738084261</v>
      </c>
      <c r="BT331" s="108">
        <v>96.770590859152776</v>
      </c>
      <c r="BU331" s="108">
        <v>105.03144011678327</v>
      </c>
      <c r="BV331" s="108">
        <v>110.91038317070937</v>
      </c>
      <c r="CN331" s="97" t="s">
        <v>1844</v>
      </c>
      <c r="CO331" s="96" t="s">
        <v>1845</v>
      </c>
      <c r="CP331" s="169" t="s">
        <v>1462</v>
      </c>
      <c r="CQ331" s="169" t="s">
        <v>177</v>
      </c>
      <c r="CR331" s="98">
        <v>37100</v>
      </c>
      <c r="CS331" s="98">
        <v>53000</v>
      </c>
      <c r="CT331" s="169" t="s">
        <v>1459</v>
      </c>
    </row>
    <row r="332" spans="47:98" ht="21" hidden="1" customHeight="1" x14ac:dyDescent="0.25">
      <c r="AU332" s="99"/>
      <c r="AV332" s="100">
        <v>145</v>
      </c>
      <c r="AW332" s="96" t="s">
        <v>2565</v>
      </c>
      <c r="AX332" s="96" t="s">
        <v>244</v>
      </c>
      <c r="AY332" s="101" t="s">
        <v>163</v>
      </c>
      <c r="AZ332" s="101" t="s">
        <v>192</v>
      </c>
      <c r="BA332" s="102">
        <v>168500</v>
      </c>
      <c r="BB332" s="103">
        <v>54500</v>
      </c>
      <c r="BC332" s="103">
        <v>89500</v>
      </c>
      <c r="BD332" s="102">
        <v>859700</v>
      </c>
      <c r="BE332" s="104">
        <v>6.3E-2</v>
      </c>
      <c r="BF332" s="105">
        <v>0.47</v>
      </c>
      <c r="BG332" s="102">
        <v>9250</v>
      </c>
      <c r="BH332" s="102">
        <v>859700</v>
      </c>
      <c r="BI332" s="106">
        <v>6.3E-2</v>
      </c>
      <c r="BJ332" s="96">
        <v>578</v>
      </c>
      <c r="BK332" s="99">
        <f t="shared" si="32"/>
        <v>0.78500000000000003</v>
      </c>
      <c r="BL332" s="99">
        <f t="shared" si="33"/>
        <v>0.95399999999999996</v>
      </c>
      <c r="BN332" s="107" t="s">
        <v>1166</v>
      </c>
      <c r="BO332" s="108" t="str">
        <f t="shared" si="34"/>
        <v>WY</v>
      </c>
      <c r="BP332" s="108">
        <v>100.46303752717134</v>
      </c>
      <c r="BQ332" s="108">
        <v>101.73415368507746</v>
      </c>
      <c r="BR332" s="108">
        <v>107.91860785001752</v>
      </c>
      <c r="BS332" s="108">
        <v>96.325310662734836</v>
      </c>
      <c r="BT332" s="108">
        <v>95.047027832715116</v>
      </c>
      <c r="BU332" s="108">
        <v>98.261118775394579</v>
      </c>
      <c r="BV332" s="108">
        <v>96.532516266236783</v>
      </c>
      <c r="CN332" s="97" t="s">
        <v>1787</v>
      </c>
      <c r="CO332" s="96" t="s">
        <v>1085</v>
      </c>
      <c r="CP332" s="169" t="s">
        <v>1467</v>
      </c>
      <c r="CQ332" s="169" t="s">
        <v>195</v>
      </c>
      <c r="CR332" s="98">
        <v>35400</v>
      </c>
      <c r="CS332" s="98">
        <v>60300</v>
      </c>
      <c r="CT332" s="170">
        <v>0.62</v>
      </c>
    </row>
    <row r="333" spans="47:98" ht="21" hidden="1" customHeight="1" x14ac:dyDescent="0.25">
      <c r="AU333" s="99"/>
      <c r="AV333" s="100">
        <v>12</v>
      </c>
      <c r="AW333" s="96" t="s">
        <v>2588</v>
      </c>
      <c r="AX333" s="96" t="s">
        <v>168</v>
      </c>
      <c r="AY333" s="101" t="s">
        <v>152</v>
      </c>
      <c r="AZ333" s="101" t="s">
        <v>169</v>
      </c>
      <c r="BA333" s="102">
        <v>209500</v>
      </c>
      <c r="BB333" s="103">
        <v>65500</v>
      </c>
      <c r="BC333" s="103">
        <v>111000</v>
      </c>
      <c r="BD333" s="102">
        <v>1354000</v>
      </c>
      <c r="BE333" s="104">
        <v>7.0999999999999994E-2</v>
      </c>
      <c r="BF333" s="105">
        <v>0.99</v>
      </c>
      <c r="BG333" s="102">
        <v>17500</v>
      </c>
      <c r="BH333" s="102">
        <v>1426000</v>
      </c>
      <c r="BI333" s="106">
        <v>8.5999999999999993E-2</v>
      </c>
      <c r="BJ333" s="96">
        <v>600</v>
      </c>
      <c r="BK333" s="99">
        <f t="shared" si="32"/>
        <v>0.91800000000000004</v>
      </c>
      <c r="BL333" s="99">
        <f t="shared" si="33"/>
        <v>0.995</v>
      </c>
      <c r="BN333" s="119" t="s">
        <v>1280</v>
      </c>
      <c r="BO333" s="108" t="str">
        <f t="shared" si="34"/>
        <v>WY</v>
      </c>
      <c r="BP333" s="120">
        <v>97.010055596288666</v>
      </c>
      <c r="BQ333" s="120">
        <v>105.09100862088945</v>
      </c>
      <c r="BR333" s="120">
        <v>102.25914104526427</v>
      </c>
      <c r="BS333" s="120">
        <v>90.54549346539541</v>
      </c>
      <c r="BT333" s="120">
        <v>91.55928477965449</v>
      </c>
      <c r="BU333" s="120">
        <v>97.468669375252688</v>
      </c>
      <c r="BV333" s="120">
        <v>92.681280999362428</v>
      </c>
      <c r="CN333" s="97" t="s">
        <v>1649</v>
      </c>
      <c r="CO333" s="96" t="s">
        <v>697</v>
      </c>
      <c r="CP333" s="169" t="s">
        <v>1448</v>
      </c>
      <c r="CQ333" s="169" t="s">
        <v>1464</v>
      </c>
      <c r="CR333" s="98">
        <v>43600</v>
      </c>
      <c r="CS333" s="98">
        <v>71800</v>
      </c>
      <c r="CT333" s="170">
        <v>0.57999999999999996</v>
      </c>
    </row>
    <row r="334" spans="47:98" ht="21" hidden="1" customHeight="1" x14ac:dyDescent="0.25">
      <c r="AU334" s="99"/>
      <c r="AV334" s="100">
        <v>1063</v>
      </c>
      <c r="AW334" s="96" t="s">
        <v>2607</v>
      </c>
      <c r="AX334" s="96" t="s">
        <v>885</v>
      </c>
      <c r="AY334" s="101" t="s">
        <v>152</v>
      </c>
      <c r="AZ334" s="101" t="s">
        <v>171</v>
      </c>
      <c r="BA334" s="102">
        <v>172500</v>
      </c>
      <c r="BB334" s="103">
        <v>41500</v>
      </c>
      <c r="BC334" s="103">
        <v>62500</v>
      </c>
      <c r="BD334" s="102">
        <v>313300</v>
      </c>
      <c r="BE334" s="104">
        <v>3.5999999999999997E-2</v>
      </c>
      <c r="BF334" s="105">
        <v>0.92</v>
      </c>
      <c r="BG334" s="102">
        <v>17000</v>
      </c>
      <c r="BH334" s="102">
        <v>381800</v>
      </c>
      <c r="BI334" s="106">
        <v>5.3999999999999999E-2</v>
      </c>
      <c r="BJ334" s="96">
        <v>612</v>
      </c>
      <c r="BK334" s="99">
        <f t="shared" si="32"/>
        <v>0.80200000000000005</v>
      </c>
      <c r="BL334" s="99">
        <f t="shared" si="33"/>
        <v>0.37</v>
      </c>
      <c r="BN334" s="204" t="s">
        <v>1437</v>
      </c>
      <c r="BO334" s="204"/>
      <c r="BP334" s="204"/>
      <c r="BQ334" s="204"/>
      <c r="BR334" s="204"/>
      <c r="BS334" s="204"/>
      <c r="BT334" s="204"/>
      <c r="BU334" s="204"/>
      <c r="BV334" s="204"/>
      <c r="CN334" s="97">
        <v>524</v>
      </c>
      <c r="CO334" s="96" t="s">
        <v>924</v>
      </c>
      <c r="CP334" s="169" t="s">
        <v>1462</v>
      </c>
      <c r="CQ334" s="169" t="s">
        <v>171</v>
      </c>
      <c r="CR334" s="98">
        <v>36500</v>
      </c>
      <c r="CS334" s="98">
        <v>71200</v>
      </c>
      <c r="CT334" s="170">
        <v>0.53</v>
      </c>
    </row>
    <row r="335" spans="47:98" ht="21" hidden="1" customHeight="1" x14ac:dyDescent="0.25">
      <c r="AU335" s="99"/>
      <c r="AV335" s="100">
        <v>952</v>
      </c>
      <c r="AW335" s="96" t="s">
        <v>2840</v>
      </c>
      <c r="AX335" s="96" t="s">
        <v>819</v>
      </c>
      <c r="AY335" s="101" t="s">
        <v>152</v>
      </c>
      <c r="AZ335" s="101" t="s">
        <v>177</v>
      </c>
      <c r="BA335" s="102">
        <v>165500</v>
      </c>
      <c r="BB335" s="103">
        <v>44500</v>
      </c>
      <c r="BC335" s="103">
        <v>67500</v>
      </c>
      <c r="BD335" s="102">
        <v>363200</v>
      </c>
      <c r="BE335" s="104">
        <v>4.1000000000000002E-2</v>
      </c>
      <c r="BF335" s="105">
        <v>0.98</v>
      </c>
      <c r="BG335" s="102">
        <v>20250</v>
      </c>
      <c r="BH335" s="102">
        <v>447900</v>
      </c>
      <c r="BI335" s="106">
        <v>6.6000000000000003E-2</v>
      </c>
      <c r="BJ335" s="96">
        <v>787</v>
      </c>
      <c r="BK335" s="99">
        <f t="shared" si="32"/>
        <v>0.76700000000000002</v>
      </c>
      <c r="BL335" s="99">
        <f t="shared" si="33"/>
        <v>0.624</v>
      </c>
      <c r="BN335" s="205" t="s">
        <v>1438</v>
      </c>
      <c r="BO335" s="205"/>
      <c r="BP335" s="205"/>
      <c r="BQ335" s="205"/>
      <c r="BR335" s="205"/>
      <c r="BS335" s="205"/>
      <c r="BT335" s="205"/>
      <c r="BU335" s="205"/>
      <c r="BV335" s="205"/>
      <c r="CN335" s="97" t="s">
        <v>1542</v>
      </c>
      <c r="CO335" s="96" t="s">
        <v>496</v>
      </c>
      <c r="CP335" s="169" t="s">
        <v>1451</v>
      </c>
      <c r="CQ335" s="169" t="s">
        <v>171</v>
      </c>
      <c r="CR335" s="98">
        <v>44200</v>
      </c>
      <c r="CS335" s="98">
        <v>83100</v>
      </c>
      <c r="CT335" s="170">
        <v>0.53</v>
      </c>
    </row>
    <row r="336" spans="47:98" ht="21" hidden="1" customHeight="1" x14ac:dyDescent="0.25">
      <c r="AU336" s="99"/>
      <c r="AV336" s="100">
        <v>748</v>
      </c>
      <c r="AW336" s="96" t="s">
        <v>2857</v>
      </c>
      <c r="AX336" s="96" t="s">
        <v>685</v>
      </c>
      <c r="AY336" s="101" t="s">
        <v>152</v>
      </c>
      <c r="AZ336" s="101" t="s">
        <v>177</v>
      </c>
      <c r="BA336" s="102">
        <v>145000</v>
      </c>
      <c r="BB336" s="103">
        <v>39500</v>
      </c>
      <c r="BC336" s="103">
        <v>66500</v>
      </c>
      <c r="BD336" s="102">
        <v>455900</v>
      </c>
      <c r="BE336" s="104">
        <v>0.05</v>
      </c>
      <c r="BF336" s="105">
        <v>1</v>
      </c>
      <c r="BG336" s="102">
        <v>15000</v>
      </c>
      <c r="BH336" s="102">
        <v>520800</v>
      </c>
      <c r="BI336" s="106">
        <v>7.0999999999999994E-2</v>
      </c>
      <c r="BJ336" s="96">
        <v>799</v>
      </c>
      <c r="BK336" s="99">
        <f t="shared" si="32"/>
        <v>0.626</v>
      </c>
      <c r="BL336" s="99">
        <f t="shared" si="33"/>
        <v>0.19600000000000001</v>
      </c>
      <c r="CN336" s="97">
        <v>69</v>
      </c>
      <c r="CO336" s="96" t="s">
        <v>302</v>
      </c>
      <c r="CP336" s="169" t="s">
        <v>1451</v>
      </c>
      <c r="CQ336" s="169" t="s">
        <v>1454</v>
      </c>
      <c r="CR336" s="98">
        <v>45300</v>
      </c>
      <c r="CS336" s="98">
        <v>96500</v>
      </c>
      <c r="CT336" s="170">
        <v>0.37</v>
      </c>
    </row>
    <row r="337" spans="47:98" ht="21" hidden="1" customHeight="1" x14ac:dyDescent="0.25">
      <c r="AU337" s="99"/>
      <c r="AV337" s="100">
        <v>23</v>
      </c>
      <c r="AW337" s="96" t="s">
        <v>2944</v>
      </c>
      <c r="AX337" s="96" t="s">
        <v>181</v>
      </c>
      <c r="AY337" s="101" t="s">
        <v>152</v>
      </c>
      <c r="AZ337" s="101" t="s">
        <v>166</v>
      </c>
      <c r="BA337" s="102">
        <v>212500</v>
      </c>
      <c r="BB337" s="103">
        <v>54000</v>
      </c>
      <c r="BC337" s="103">
        <v>110000</v>
      </c>
      <c r="BD337" s="102">
        <v>1250000</v>
      </c>
      <c r="BE337" s="104">
        <v>6.8000000000000005E-2</v>
      </c>
      <c r="BF337" s="105">
        <v>0.61</v>
      </c>
      <c r="BG337" s="102">
        <v>28750</v>
      </c>
      <c r="BH337" s="102">
        <v>1367000</v>
      </c>
      <c r="BI337" s="106">
        <v>9.6000000000000002E-2</v>
      </c>
      <c r="BJ337" s="96">
        <v>855</v>
      </c>
      <c r="BK337" s="99">
        <f t="shared" si="32"/>
        <v>0.92500000000000004</v>
      </c>
      <c r="BL337" s="99">
        <f t="shared" si="33"/>
        <v>0.94599999999999995</v>
      </c>
      <c r="CN337" s="97" t="s">
        <v>1548</v>
      </c>
      <c r="CO337" s="96" t="s">
        <v>404</v>
      </c>
      <c r="CP337" s="169" t="s">
        <v>1451</v>
      </c>
      <c r="CQ337" s="169" t="s">
        <v>177</v>
      </c>
      <c r="CR337" s="98">
        <v>49400</v>
      </c>
      <c r="CS337" s="98">
        <v>82600</v>
      </c>
      <c r="CT337" s="170">
        <v>0.43</v>
      </c>
    </row>
    <row r="338" spans="47:98" ht="21" hidden="1" customHeight="1" x14ac:dyDescent="0.25">
      <c r="AU338" s="99"/>
      <c r="AV338" s="100">
        <v>1264</v>
      </c>
      <c r="AW338" s="96" t="s">
        <v>2973</v>
      </c>
      <c r="AX338" s="96" t="s">
        <v>1008</v>
      </c>
      <c r="AY338" s="101" t="s">
        <v>159</v>
      </c>
      <c r="AZ338" s="101" t="s">
        <v>195</v>
      </c>
      <c r="BA338" s="102">
        <v>80000</v>
      </c>
      <c r="BB338" s="103">
        <v>40000</v>
      </c>
      <c r="BC338" s="103">
        <v>64500</v>
      </c>
      <c r="BD338" s="102">
        <v>215500</v>
      </c>
      <c r="BE338" s="104">
        <v>4.5999999999999999E-2</v>
      </c>
      <c r="BF338" s="105">
        <v>0.62</v>
      </c>
      <c r="BG338" s="102">
        <v>5750</v>
      </c>
      <c r="BH338" s="102">
        <v>242100</v>
      </c>
      <c r="BI338" s="106">
        <v>0.06</v>
      </c>
      <c r="BJ338" s="96">
        <v>892</v>
      </c>
      <c r="BK338" s="99">
        <f t="shared" si="32"/>
        <v>0.105</v>
      </c>
      <c r="BL338" s="99">
        <f t="shared" si="33"/>
        <v>0.23899999999999999</v>
      </c>
      <c r="CN338" s="97" t="s">
        <v>1682</v>
      </c>
      <c r="CO338" s="96" t="s">
        <v>831</v>
      </c>
      <c r="CP338" s="169" t="s">
        <v>1462</v>
      </c>
      <c r="CQ338" s="169" t="s">
        <v>171</v>
      </c>
      <c r="CR338" s="98">
        <v>42800</v>
      </c>
      <c r="CS338" s="98">
        <v>69000</v>
      </c>
      <c r="CT338" s="170">
        <v>0.59</v>
      </c>
    </row>
    <row r="339" spans="47:98" ht="21" hidden="1" customHeight="1" x14ac:dyDescent="0.25">
      <c r="AU339" s="99"/>
      <c r="AV339" s="100">
        <v>1314</v>
      </c>
      <c r="AW339" s="96" t="s">
        <v>2974</v>
      </c>
      <c r="AX339" s="96" t="s">
        <v>1008</v>
      </c>
      <c r="AY339" s="101" t="s">
        <v>163</v>
      </c>
      <c r="AZ339" s="101" t="s">
        <v>195</v>
      </c>
      <c r="BA339" s="102">
        <v>113000</v>
      </c>
      <c r="BB339" s="103">
        <v>40000</v>
      </c>
      <c r="BC339" s="103">
        <v>64500</v>
      </c>
      <c r="BD339" s="102">
        <v>182400</v>
      </c>
      <c r="BE339" s="104">
        <v>3.4000000000000002E-2</v>
      </c>
      <c r="BF339" s="105">
        <v>0.62</v>
      </c>
      <c r="BG339" s="102">
        <v>5750</v>
      </c>
      <c r="BH339" s="102">
        <v>182400</v>
      </c>
      <c r="BI339" s="106">
        <v>3.4000000000000002E-2</v>
      </c>
      <c r="BJ339" s="96">
        <v>892</v>
      </c>
      <c r="BK339" s="99">
        <f t="shared" si="32"/>
        <v>0.40699999999999997</v>
      </c>
      <c r="BL339" s="99">
        <f t="shared" si="33"/>
        <v>0.23899999999999999</v>
      </c>
      <c r="CN339" s="97" t="s">
        <v>1773</v>
      </c>
      <c r="CO339" s="96" t="s">
        <v>1041</v>
      </c>
      <c r="CP339" s="169" t="s">
        <v>1451</v>
      </c>
      <c r="CQ339" s="169" t="s">
        <v>171</v>
      </c>
      <c r="CR339" s="98">
        <v>35100</v>
      </c>
      <c r="CS339" s="98">
        <v>61500</v>
      </c>
      <c r="CT339" s="170">
        <v>0.45</v>
      </c>
    </row>
    <row r="340" spans="47:98" ht="21" hidden="1" customHeight="1" x14ac:dyDescent="0.25">
      <c r="AU340" s="99"/>
      <c r="AV340" s="100">
        <v>514</v>
      </c>
      <c r="AW340" s="96" t="s">
        <v>3048</v>
      </c>
      <c r="AX340" s="96" t="s">
        <v>533</v>
      </c>
      <c r="AY340" s="101" t="s">
        <v>152</v>
      </c>
      <c r="AZ340" s="101" t="s">
        <v>177</v>
      </c>
      <c r="BA340" s="102">
        <v>164500</v>
      </c>
      <c r="BB340" s="103">
        <v>49500</v>
      </c>
      <c r="BC340" s="103">
        <v>76500</v>
      </c>
      <c r="BD340" s="102">
        <v>566100</v>
      </c>
      <c r="BE340" s="104">
        <v>5.1999999999999998E-2</v>
      </c>
      <c r="BF340" s="105">
        <v>0.98</v>
      </c>
      <c r="BG340" s="102">
        <v>18750</v>
      </c>
      <c r="BH340" s="102">
        <v>643300</v>
      </c>
      <c r="BI340" s="106">
        <v>7.4999999999999997E-2</v>
      </c>
      <c r="BJ340" s="96">
        <v>938</v>
      </c>
      <c r="BK340" s="99">
        <f t="shared" si="32"/>
        <v>0.76200000000000001</v>
      </c>
      <c r="BL340" s="99">
        <f t="shared" si="33"/>
        <v>0.86</v>
      </c>
      <c r="CN340" s="97" t="s">
        <v>1633</v>
      </c>
      <c r="CO340" s="96" t="s">
        <v>559</v>
      </c>
      <c r="CP340" s="169" t="s">
        <v>1467</v>
      </c>
      <c r="CQ340" s="169" t="s">
        <v>1464</v>
      </c>
      <c r="CR340" s="98">
        <v>38800</v>
      </c>
      <c r="CS340" s="98">
        <v>73500</v>
      </c>
      <c r="CT340" s="170">
        <v>0.67</v>
      </c>
    </row>
    <row r="341" spans="47:98" ht="21" hidden="1" customHeight="1" x14ac:dyDescent="0.25">
      <c r="AU341" s="99"/>
      <c r="AV341" s="100">
        <v>705</v>
      </c>
      <c r="AW341" s="96" t="s">
        <v>2024</v>
      </c>
      <c r="AX341" s="96" t="s">
        <v>656</v>
      </c>
      <c r="AY341" s="101" t="s">
        <v>152</v>
      </c>
      <c r="AZ341" s="101" t="s">
        <v>171</v>
      </c>
      <c r="BA341" s="102">
        <v>149000</v>
      </c>
      <c r="BB341" s="103">
        <v>43500</v>
      </c>
      <c r="BC341" s="103">
        <v>64000</v>
      </c>
      <c r="BD341" s="102">
        <v>471700</v>
      </c>
      <c r="BE341" s="104">
        <v>0.05</v>
      </c>
      <c r="BF341" s="105">
        <v>0.92</v>
      </c>
      <c r="BG341" s="102">
        <v>15750</v>
      </c>
      <c r="BH341" s="102">
        <v>539800</v>
      </c>
      <c r="BI341" s="106">
        <v>7.1999999999999995E-2</v>
      </c>
      <c r="BJ341" s="96">
        <v>43</v>
      </c>
      <c r="BK341" s="99">
        <f t="shared" si="32"/>
        <v>0.66100000000000003</v>
      </c>
      <c r="BL341" s="99">
        <f t="shared" si="33"/>
        <v>0.55100000000000005</v>
      </c>
      <c r="CN341" s="97" t="s">
        <v>1779</v>
      </c>
      <c r="CO341" s="96" t="s">
        <v>1780</v>
      </c>
      <c r="CP341" s="169" t="s">
        <v>1467</v>
      </c>
      <c r="CQ341" s="169" t="s">
        <v>177</v>
      </c>
      <c r="CR341" s="98">
        <v>32700</v>
      </c>
      <c r="CS341" s="98">
        <v>61000</v>
      </c>
      <c r="CT341" s="169" t="s">
        <v>1459</v>
      </c>
    </row>
    <row r="342" spans="47:98" ht="21" hidden="1" customHeight="1" x14ac:dyDescent="0.25">
      <c r="AU342" s="99"/>
      <c r="AV342" s="100">
        <v>1289</v>
      </c>
      <c r="AW342" s="96" t="s">
        <v>2227</v>
      </c>
      <c r="AX342" s="96" t="s">
        <v>1021</v>
      </c>
      <c r="AY342" s="101" t="s">
        <v>159</v>
      </c>
      <c r="AZ342" s="101" t="s">
        <v>195</v>
      </c>
      <c r="BA342" s="102">
        <v>68500</v>
      </c>
      <c r="BB342" s="103">
        <v>37500</v>
      </c>
      <c r="BC342" s="103">
        <v>61500</v>
      </c>
      <c r="BD342" s="102">
        <v>198600</v>
      </c>
      <c r="BE342" s="104">
        <v>4.8000000000000001E-2</v>
      </c>
      <c r="BF342" s="105">
        <v>0.78</v>
      </c>
      <c r="BG342" s="102">
        <v>4250</v>
      </c>
      <c r="BH342" s="102">
        <v>217700</v>
      </c>
      <c r="BI342" s="106">
        <v>5.8999999999999997E-2</v>
      </c>
      <c r="BJ342" s="96">
        <v>254</v>
      </c>
      <c r="BK342" s="99">
        <f t="shared" si="32"/>
        <v>1.7000000000000001E-2</v>
      </c>
      <c r="BL342" s="99">
        <f t="shared" si="33"/>
        <v>9.7000000000000003E-2</v>
      </c>
      <c r="CN342" s="97">
        <v>218</v>
      </c>
      <c r="CO342" s="96" t="s">
        <v>492</v>
      </c>
      <c r="CP342" s="169" t="s">
        <v>1448</v>
      </c>
      <c r="CQ342" s="169" t="s">
        <v>1454</v>
      </c>
      <c r="CR342" s="98">
        <v>46400</v>
      </c>
      <c r="CS342" s="98">
        <v>84000</v>
      </c>
      <c r="CT342" s="170">
        <v>0.6</v>
      </c>
    </row>
    <row r="343" spans="47:98" ht="21" hidden="1" customHeight="1" x14ac:dyDescent="0.25">
      <c r="AU343" s="99"/>
      <c r="AV343" s="100">
        <v>1345</v>
      </c>
      <c r="AW343" s="96" t="s">
        <v>2228</v>
      </c>
      <c r="AX343" s="96" t="s">
        <v>1021</v>
      </c>
      <c r="AY343" s="101" t="s">
        <v>163</v>
      </c>
      <c r="AZ343" s="101" t="s">
        <v>195</v>
      </c>
      <c r="BA343" s="102">
        <v>111000</v>
      </c>
      <c r="BB343" s="103">
        <v>37500</v>
      </c>
      <c r="BC343" s="103">
        <v>61500</v>
      </c>
      <c r="BD343" s="102">
        <v>156200</v>
      </c>
      <c r="BE343" s="104">
        <v>3.1E-2</v>
      </c>
      <c r="BF343" s="105">
        <v>0.78</v>
      </c>
      <c r="BG343" s="102">
        <v>4250</v>
      </c>
      <c r="BH343" s="102">
        <v>156200</v>
      </c>
      <c r="BI343" s="106">
        <v>3.1E-2</v>
      </c>
      <c r="BJ343" s="96">
        <v>254</v>
      </c>
      <c r="BK343" s="99">
        <f t="shared" si="32"/>
        <v>0.38500000000000001</v>
      </c>
      <c r="BL343" s="99">
        <f t="shared" si="33"/>
        <v>9.7000000000000003E-2</v>
      </c>
      <c r="CN343" s="97" t="s">
        <v>1645</v>
      </c>
      <c r="CO343" s="96" t="s">
        <v>879</v>
      </c>
      <c r="CP343" s="169" t="s">
        <v>1447</v>
      </c>
      <c r="CQ343" s="169" t="s">
        <v>195</v>
      </c>
      <c r="CR343" s="98">
        <v>39800</v>
      </c>
      <c r="CS343" s="98">
        <v>72100</v>
      </c>
      <c r="CT343" s="170">
        <v>0.57999999999999996</v>
      </c>
    </row>
    <row r="344" spans="47:98" ht="21" hidden="1" customHeight="1" x14ac:dyDescent="0.25">
      <c r="AU344" s="99"/>
      <c r="AV344" s="100">
        <v>1137</v>
      </c>
      <c r="AW344" s="96" t="s">
        <v>2255</v>
      </c>
      <c r="AX344" s="96" t="s">
        <v>931</v>
      </c>
      <c r="AY344" s="101" t="s">
        <v>159</v>
      </c>
      <c r="AZ344" s="101" t="s">
        <v>195</v>
      </c>
      <c r="BA344" s="102">
        <v>68000</v>
      </c>
      <c r="BB344" s="103">
        <v>37000</v>
      </c>
      <c r="BC344" s="103">
        <v>56500</v>
      </c>
      <c r="BD344" s="102">
        <v>277400</v>
      </c>
      <c r="BE344" s="104">
        <v>5.7000000000000002E-2</v>
      </c>
      <c r="BF344" s="105">
        <v>0.93</v>
      </c>
      <c r="BG344" s="102">
        <v>4000</v>
      </c>
      <c r="BH344" s="102">
        <v>296400</v>
      </c>
      <c r="BI344" s="106">
        <v>6.9000000000000006E-2</v>
      </c>
      <c r="BJ344" s="96">
        <v>276</v>
      </c>
      <c r="BK344" s="99">
        <f t="shared" si="32"/>
        <v>1.2E-2</v>
      </c>
      <c r="BL344" s="99">
        <f t="shared" si="33"/>
        <v>7.4999999999999997E-2</v>
      </c>
      <c r="CN344" s="97" t="s">
        <v>1797</v>
      </c>
      <c r="CO344" s="96" t="s">
        <v>1798</v>
      </c>
      <c r="CP344" s="169" t="s">
        <v>1467</v>
      </c>
      <c r="CQ344" s="169" t="s">
        <v>177</v>
      </c>
      <c r="CR344" s="98">
        <v>36600</v>
      </c>
      <c r="CS344" s="98">
        <v>59500</v>
      </c>
      <c r="CT344" s="170">
        <v>0.67</v>
      </c>
    </row>
    <row r="345" spans="47:98" ht="21" hidden="1" customHeight="1" x14ac:dyDescent="0.25">
      <c r="AU345" s="99"/>
      <c r="AV345" s="100">
        <v>1221</v>
      </c>
      <c r="AW345" s="96" t="s">
        <v>2256</v>
      </c>
      <c r="AX345" s="96" t="s">
        <v>931</v>
      </c>
      <c r="AY345" s="101" t="s">
        <v>163</v>
      </c>
      <c r="AZ345" s="101" t="s">
        <v>195</v>
      </c>
      <c r="BA345" s="102">
        <v>103000</v>
      </c>
      <c r="BB345" s="103">
        <v>37000</v>
      </c>
      <c r="BC345" s="103">
        <v>56500</v>
      </c>
      <c r="BD345" s="102">
        <v>242200</v>
      </c>
      <c r="BE345" s="104">
        <v>4.2000000000000003E-2</v>
      </c>
      <c r="BF345" s="105">
        <v>0.93</v>
      </c>
      <c r="BG345" s="102">
        <v>4000</v>
      </c>
      <c r="BH345" s="102">
        <v>242200</v>
      </c>
      <c r="BI345" s="106">
        <v>4.2000000000000003E-2</v>
      </c>
      <c r="BJ345" s="96">
        <v>276</v>
      </c>
      <c r="BK345" s="99">
        <f t="shared" si="32"/>
        <v>0.33500000000000002</v>
      </c>
      <c r="BL345" s="99">
        <f t="shared" si="33"/>
        <v>7.4999999999999997E-2</v>
      </c>
      <c r="CN345" s="97" t="s">
        <v>1786</v>
      </c>
      <c r="CO345" s="96" t="s">
        <v>960</v>
      </c>
      <c r="CP345" s="169" t="s">
        <v>1451</v>
      </c>
      <c r="CQ345" s="169" t="s">
        <v>177</v>
      </c>
      <c r="CR345" s="98">
        <v>40700</v>
      </c>
      <c r="CS345" s="98">
        <v>60400</v>
      </c>
      <c r="CT345" s="170">
        <v>0.5</v>
      </c>
    </row>
    <row r="346" spans="47:98" ht="21" hidden="1" customHeight="1" x14ac:dyDescent="0.25">
      <c r="AU346" s="99"/>
      <c r="AV346" s="100">
        <v>917</v>
      </c>
      <c r="AW346" s="96" t="s">
        <v>2264</v>
      </c>
      <c r="AX346" s="96" t="s">
        <v>792</v>
      </c>
      <c r="AY346" s="101" t="s">
        <v>152</v>
      </c>
      <c r="AZ346" s="101" t="s">
        <v>177</v>
      </c>
      <c r="BA346" s="102">
        <v>139500</v>
      </c>
      <c r="BB346" s="103">
        <v>41000</v>
      </c>
      <c r="BC346" s="103">
        <v>54500</v>
      </c>
      <c r="BD346" s="102">
        <v>376500</v>
      </c>
      <c r="BE346" s="104">
        <v>4.5999999999999999E-2</v>
      </c>
      <c r="BF346" s="105">
        <v>0.97</v>
      </c>
      <c r="BG346" s="102">
        <v>12500</v>
      </c>
      <c r="BH346" s="102">
        <v>433800</v>
      </c>
      <c r="BI346" s="106">
        <v>6.5000000000000002E-2</v>
      </c>
      <c r="BJ346" s="96">
        <v>282</v>
      </c>
      <c r="BK346" s="99">
        <f t="shared" si="32"/>
        <v>0.58799999999999997</v>
      </c>
      <c r="BL346" s="99">
        <f t="shared" si="33"/>
        <v>0.32800000000000001</v>
      </c>
      <c r="CN346" s="97" t="s">
        <v>1602</v>
      </c>
      <c r="CO346" s="96" t="s">
        <v>534</v>
      </c>
      <c r="CP346" s="169" t="s">
        <v>1466</v>
      </c>
      <c r="CQ346" s="169" t="s">
        <v>1461</v>
      </c>
      <c r="CR346" s="98">
        <v>45100</v>
      </c>
      <c r="CS346" s="98">
        <v>76700</v>
      </c>
      <c r="CT346" s="170">
        <v>0.65</v>
      </c>
    </row>
    <row r="347" spans="47:98" ht="21" hidden="1" customHeight="1" x14ac:dyDescent="0.25">
      <c r="AU347" s="99"/>
      <c r="AV347" s="100">
        <v>455</v>
      </c>
      <c r="AW347" s="96" t="s">
        <v>2344</v>
      </c>
      <c r="AX347" s="96" t="s">
        <v>493</v>
      </c>
      <c r="AY347" s="101" t="s">
        <v>159</v>
      </c>
      <c r="AZ347" s="101" t="s">
        <v>192</v>
      </c>
      <c r="BA347" s="102">
        <v>87000</v>
      </c>
      <c r="BB347" s="103">
        <v>45500</v>
      </c>
      <c r="BC347" s="103">
        <v>75500</v>
      </c>
      <c r="BD347" s="102">
        <v>593500</v>
      </c>
      <c r="BE347" s="104">
        <v>7.1999999999999995E-2</v>
      </c>
      <c r="BF347" s="105">
        <v>0.72</v>
      </c>
      <c r="BG347" s="102">
        <v>5000</v>
      </c>
      <c r="BH347" s="102">
        <v>616500</v>
      </c>
      <c r="BI347" s="106">
        <v>8.3000000000000004E-2</v>
      </c>
      <c r="BJ347" s="96">
        <v>372</v>
      </c>
      <c r="BK347" s="99">
        <f t="shared" si="32"/>
        <v>0.188</v>
      </c>
      <c r="BL347" s="99">
        <f t="shared" si="33"/>
        <v>0.69099999999999995</v>
      </c>
      <c r="CN347" s="97" t="s">
        <v>1474</v>
      </c>
      <c r="CO347" s="96" t="s">
        <v>199</v>
      </c>
      <c r="CP347" s="169" t="s">
        <v>1462</v>
      </c>
      <c r="CQ347" s="169" t="s">
        <v>155</v>
      </c>
      <c r="CR347" s="98">
        <v>55000</v>
      </c>
      <c r="CS347" s="98">
        <v>100000</v>
      </c>
      <c r="CT347" s="170">
        <v>0.46</v>
      </c>
    </row>
    <row r="348" spans="47:98" ht="21" hidden="1" customHeight="1" x14ac:dyDescent="0.25">
      <c r="AU348" s="99"/>
      <c r="AV348" s="100">
        <v>567</v>
      </c>
      <c r="AW348" s="96" t="s">
        <v>2345</v>
      </c>
      <c r="AX348" s="96" t="s">
        <v>493</v>
      </c>
      <c r="AY348" s="101" t="s">
        <v>163</v>
      </c>
      <c r="AZ348" s="101" t="s">
        <v>192</v>
      </c>
      <c r="BA348" s="102">
        <v>137500</v>
      </c>
      <c r="BB348" s="103">
        <v>45500</v>
      </c>
      <c r="BC348" s="103">
        <v>75500</v>
      </c>
      <c r="BD348" s="102">
        <v>543100</v>
      </c>
      <c r="BE348" s="104">
        <v>5.6000000000000001E-2</v>
      </c>
      <c r="BF348" s="105">
        <v>0.72</v>
      </c>
      <c r="BG348" s="102">
        <v>5000</v>
      </c>
      <c r="BH348" s="102">
        <v>543100</v>
      </c>
      <c r="BI348" s="106">
        <v>5.6000000000000001E-2</v>
      </c>
      <c r="BJ348" s="96">
        <v>372</v>
      </c>
      <c r="BK348" s="99">
        <f t="shared" si="32"/>
        <v>0.57499999999999996</v>
      </c>
      <c r="BL348" s="99">
        <f t="shared" si="33"/>
        <v>0.69099999999999995</v>
      </c>
      <c r="CN348" s="97" t="s">
        <v>1585</v>
      </c>
      <c r="CO348" s="96" t="s">
        <v>531</v>
      </c>
      <c r="CP348" s="169" t="s">
        <v>1462</v>
      </c>
      <c r="CQ348" s="169" t="s">
        <v>1461</v>
      </c>
      <c r="CR348" s="98">
        <v>42700</v>
      </c>
      <c r="CS348" s="98">
        <v>78800</v>
      </c>
      <c r="CT348" s="170">
        <v>0.52</v>
      </c>
    </row>
    <row r="349" spans="47:98" ht="21" hidden="1" customHeight="1" x14ac:dyDescent="0.25">
      <c r="AU349" s="99"/>
      <c r="AV349" s="100">
        <v>1288</v>
      </c>
      <c r="AW349" s="96" t="s">
        <v>2428</v>
      </c>
      <c r="AX349" s="96" t="s">
        <v>1020</v>
      </c>
      <c r="AY349" s="101" t="s">
        <v>152</v>
      </c>
      <c r="AZ349" s="101" t="s">
        <v>177</v>
      </c>
      <c r="BA349" s="102">
        <v>130500</v>
      </c>
      <c r="BB349" s="103">
        <v>43500</v>
      </c>
      <c r="BC349" s="103">
        <v>57000</v>
      </c>
      <c r="BD349" s="102">
        <v>198900</v>
      </c>
      <c r="BE349" s="104">
        <v>3.3000000000000002E-2</v>
      </c>
      <c r="BF349" s="105">
        <v>1</v>
      </c>
      <c r="BG349" s="102">
        <v>15250</v>
      </c>
      <c r="BH349" s="102">
        <v>265100</v>
      </c>
      <c r="BI349" s="106">
        <v>5.7000000000000002E-2</v>
      </c>
      <c r="BJ349" s="96">
        <v>455</v>
      </c>
      <c r="BK349" s="99">
        <f t="shared" si="32"/>
        <v>0.53400000000000003</v>
      </c>
      <c r="BL349" s="99">
        <f t="shared" si="33"/>
        <v>0.55100000000000005</v>
      </c>
      <c r="CN349" s="97" t="s">
        <v>1627</v>
      </c>
      <c r="CO349" s="96" t="s">
        <v>630</v>
      </c>
      <c r="CP349" s="169" t="s">
        <v>1462</v>
      </c>
      <c r="CQ349" s="169" t="s">
        <v>171</v>
      </c>
      <c r="CR349" s="98">
        <v>39400</v>
      </c>
      <c r="CS349" s="98">
        <v>74400</v>
      </c>
      <c r="CT349" s="170">
        <v>0.45</v>
      </c>
    </row>
    <row r="350" spans="47:98" ht="21" hidden="1" customHeight="1" x14ac:dyDescent="0.25">
      <c r="AU350" s="99"/>
      <c r="AV350" s="100">
        <v>606</v>
      </c>
      <c r="AW350" s="96" t="s">
        <v>2484</v>
      </c>
      <c r="AX350" s="96" t="s">
        <v>592</v>
      </c>
      <c r="AY350" s="101" t="s">
        <v>152</v>
      </c>
      <c r="AZ350" s="101" t="s">
        <v>177</v>
      </c>
      <c r="BA350" s="102">
        <v>143000</v>
      </c>
      <c r="BB350" s="103" t="s">
        <v>1967</v>
      </c>
      <c r="BC350" s="103" t="s">
        <v>1967</v>
      </c>
      <c r="BD350" s="102">
        <v>524300</v>
      </c>
      <c r="BE350" s="104">
        <v>5.3999999999999999E-2</v>
      </c>
      <c r="BF350" s="105">
        <v>0.99</v>
      </c>
      <c r="BG350" s="102">
        <v>14500</v>
      </c>
      <c r="BH350" s="102">
        <v>589100</v>
      </c>
      <c r="BI350" s="106">
        <v>7.5999999999999998E-2</v>
      </c>
      <c r="BK350" s="99">
        <f t="shared" si="32"/>
        <v>0.60799999999999998</v>
      </c>
      <c r="BL350" s="99" t="str">
        <f t="shared" si="33"/>
        <v>No Data</v>
      </c>
      <c r="CN350" s="97" t="s">
        <v>1699</v>
      </c>
      <c r="CO350" s="96" t="s">
        <v>717</v>
      </c>
      <c r="CP350" s="169" t="s">
        <v>1451</v>
      </c>
      <c r="CQ350" s="169" t="s">
        <v>166</v>
      </c>
      <c r="CR350" s="98">
        <v>42100</v>
      </c>
      <c r="CS350" s="98">
        <v>67600</v>
      </c>
      <c r="CT350" s="170">
        <v>0.65</v>
      </c>
    </row>
    <row r="351" spans="47:98" ht="21" hidden="1" customHeight="1" x14ac:dyDescent="0.25">
      <c r="AU351" s="99"/>
      <c r="AV351" s="100">
        <v>805</v>
      </c>
      <c r="AW351" s="96" t="s">
        <v>2548</v>
      </c>
      <c r="AX351" s="96" t="s">
        <v>721</v>
      </c>
      <c r="AY351" s="101" t="s">
        <v>159</v>
      </c>
      <c r="AZ351" s="101" t="s">
        <v>195</v>
      </c>
      <c r="BA351" s="102">
        <v>68000</v>
      </c>
      <c r="BB351" s="103">
        <v>39500</v>
      </c>
      <c r="BC351" s="103">
        <v>63500</v>
      </c>
      <c r="BD351" s="102">
        <v>429200</v>
      </c>
      <c r="BE351" s="104">
        <v>7.0000000000000007E-2</v>
      </c>
      <c r="BF351" s="105">
        <v>0.71</v>
      </c>
      <c r="BG351" s="102">
        <v>4250</v>
      </c>
      <c r="BH351" s="102">
        <v>448900</v>
      </c>
      <c r="BI351" s="106">
        <v>8.2000000000000003E-2</v>
      </c>
      <c r="BJ351" s="96">
        <v>565</v>
      </c>
      <c r="BK351" s="99">
        <f t="shared" si="32"/>
        <v>1.2E-2</v>
      </c>
      <c r="BL351" s="99">
        <f t="shared" si="33"/>
        <v>0.19600000000000001</v>
      </c>
      <c r="CN351" s="97" t="s">
        <v>1837</v>
      </c>
      <c r="CO351" s="96" t="s">
        <v>238</v>
      </c>
      <c r="CP351" s="169" t="s">
        <v>1462</v>
      </c>
      <c r="CQ351" s="169" t="s">
        <v>177</v>
      </c>
      <c r="CR351" s="98">
        <v>43900</v>
      </c>
      <c r="CS351" s="98">
        <v>54700</v>
      </c>
      <c r="CT351" s="170">
        <v>0.55000000000000004</v>
      </c>
    </row>
    <row r="352" spans="47:98" ht="21" hidden="1" customHeight="1" x14ac:dyDescent="0.25">
      <c r="AU352" s="99"/>
      <c r="AV352" s="100">
        <v>886</v>
      </c>
      <c r="AW352" s="96" t="s">
        <v>2549</v>
      </c>
      <c r="AX352" s="96" t="s">
        <v>721</v>
      </c>
      <c r="AY352" s="101" t="s">
        <v>163</v>
      </c>
      <c r="AZ352" s="101" t="s">
        <v>195</v>
      </c>
      <c r="BA352" s="102">
        <v>107500</v>
      </c>
      <c r="BB352" s="103">
        <v>39500</v>
      </c>
      <c r="BC352" s="103">
        <v>63500</v>
      </c>
      <c r="BD352" s="102">
        <v>389700</v>
      </c>
      <c r="BE352" s="104">
        <v>5.3999999999999999E-2</v>
      </c>
      <c r="BF352" s="105">
        <v>0.71</v>
      </c>
      <c r="BG352" s="102">
        <v>4250</v>
      </c>
      <c r="BH352" s="102">
        <v>389700</v>
      </c>
      <c r="BI352" s="106">
        <v>5.3999999999999999E-2</v>
      </c>
      <c r="BJ352" s="96">
        <v>565</v>
      </c>
      <c r="BK352" s="99">
        <f t="shared" si="32"/>
        <v>0.36299999999999999</v>
      </c>
      <c r="BL352" s="99">
        <f t="shared" si="33"/>
        <v>0.19600000000000001</v>
      </c>
      <c r="CN352" s="97" t="s">
        <v>1727</v>
      </c>
      <c r="CO352" s="96" t="s">
        <v>921</v>
      </c>
      <c r="CP352" s="169" t="s">
        <v>1462</v>
      </c>
      <c r="CQ352" s="169" t="s">
        <v>1461</v>
      </c>
      <c r="CR352" s="98">
        <v>38100</v>
      </c>
      <c r="CS352" s="98">
        <v>65500</v>
      </c>
      <c r="CT352" s="170">
        <v>0.56000000000000005</v>
      </c>
    </row>
    <row r="353" spans="47:98" ht="21" hidden="1" customHeight="1" x14ac:dyDescent="0.25">
      <c r="AU353" s="99"/>
      <c r="AV353" s="100">
        <v>349</v>
      </c>
      <c r="AW353" s="96" t="s">
        <v>2860</v>
      </c>
      <c r="AX353" s="96" t="s">
        <v>423</v>
      </c>
      <c r="AY353" s="101" t="s">
        <v>159</v>
      </c>
      <c r="AZ353" s="101" t="s">
        <v>192</v>
      </c>
      <c r="BA353" s="102">
        <v>91500</v>
      </c>
      <c r="BB353" s="103">
        <v>42500</v>
      </c>
      <c r="BC353" s="103">
        <v>78000</v>
      </c>
      <c r="BD353" s="102">
        <v>656800</v>
      </c>
      <c r="BE353" s="104">
        <v>7.3999999999999996E-2</v>
      </c>
      <c r="BF353" s="105">
        <v>0.59</v>
      </c>
      <c r="BG353" s="102">
        <v>7000</v>
      </c>
      <c r="BH353" s="102">
        <v>687900</v>
      </c>
      <c r="BI353" s="106">
        <v>8.8999999999999996E-2</v>
      </c>
      <c r="BJ353" s="96">
        <v>801</v>
      </c>
      <c r="BK353" s="99">
        <f t="shared" si="32"/>
        <v>0.22600000000000001</v>
      </c>
      <c r="BL353" s="99">
        <f t="shared" si="33"/>
        <v>0.45400000000000001</v>
      </c>
      <c r="CN353" s="97" t="s">
        <v>1602</v>
      </c>
      <c r="CO353" s="96" t="s">
        <v>520</v>
      </c>
      <c r="CP353" s="169" t="s">
        <v>1462</v>
      </c>
      <c r="CQ353" s="169" t="s">
        <v>1461</v>
      </c>
      <c r="CR353" s="98">
        <v>43900</v>
      </c>
      <c r="CS353" s="98">
        <v>76700</v>
      </c>
      <c r="CT353" s="170">
        <v>0.51</v>
      </c>
    </row>
    <row r="354" spans="47:98" ht="21" hidden="1" customHeight="1" x14ac:dyDescent="0.25">
      <c r="AU354" s="99"/>
      <c r="AV354" s="100">
        <v>440</v>
      </c>
      <c r="AW354" s="96" t="s">
        <v>2861</v>
      </c>
      <c r="AX354" s="96" t="s">
        <v>423</v>
      </c>
      <c r="AY354" s="101" t="s">
        <v>163</v>
      </c>
      <c r="AZ354" s="101" t="s">
        <v>192</v>
      </c>
      <c r="BA354" s="102">
        <v>145000</v>
      </c>
      <c r="BB354" s="103">
        <v>42500</v>
      </c>
      <c r="BC354" s="103">
        <v>78000</v>
      </c>
      <c r="BD354" s="102">
        <v>603200</v>
      </c>
      <c r="BE354" s="104">
        <v>5.8000000000000003E-2</v>
      </c>
      <c r="BF354" s="105">
        <v>0.59</v>
      </c>
      <c r="BG354" s="102">
        <v>7000</v>
      </c>
      <c r="BH354" s="102">
        <v>603200</v>
      </c>
      <c r="BI354" s="106">
        <v>5.8000000000000003E-2</v>
      </c>
      <c r="BJ354" s="96">
        <v>801</v>
      </c>
      <c r="BK354" s="99">
        <f t="shared" si="32"/>
        <v>0.626</v>
      </c>
      <c r="BL354" s="99">
        <f t="shared" si="33"/>
        <v>0.45400000000000001</v>
      </c>
      <c r="CN354" s="97" t="s">
        <v>1769</v>
      </c>
      <c r="CO354" s="96" t="s">
        <v>807</v>
      </c>
      <c r="CP354" s="169" t="s">
        <v>1462</v>
      </c>
      <c r="CQ354" s="169" t="s">
        <v>195</v>
      </c>
      <c r="CR354" s="98">
        <v>36300</v>
      </c>
      <c r="CS354" s="98">
        <v>62100</v>
      </c>
      <c r="CT354" s="170">
        <v>0.49</v>
      </c>
    </row>
    <row r="355" spans="47:98" ht="21" hidden="1" customHeight="1" x14ac:dyDescent="0.25">
      <c r="AU355" s="99"/>
      <c r="AV355" s="100">
        <v>1009</v>
      </c>
      <c r="AW355" s="96" t="s">
        <v>3060</v>
      </c>
      <c r="AX355" s="96" t="s">
        <v>851</v>
      </c>
      <c r="AY355" s="101" t="s">
        <v>159</v>
      </c>
      <c r="AZ355" s="101" t="s">
        <v>195</v>
      </c>
      <c r="BA355" s="102">
        <v>86000</v>
      </c>
      <c r="BB355" s="103">
        <v>42500</v>
      </c>
      <c r="BC355" s="103">
        <v>61500</v>
      </c>
      <c r="BD355" s="102">
        <v>334100</v>
      </c>
      <c r="BE355" s="104">
        <v>5.6000000000000001E-2</v>
      </c>
      <c r="BF355" s="105">
        <v>0.79</v>
      </c>
      <c r="BG355" s="102">
        <v>5000</v>
      </c>
      <c r="BH355" s="102">
        <v>357600</v>
      </c>
      <c r="BI355" s="106">
        <v>6.7000000000000004E-2</v>
      </c>
      <c r="BJ355" s="96">
        <v>953</v>
      </c>
      <c r="BK355" s="99">
        <f t="shared" si="32"/>
        <v>0.17499999999999999</v>
      </c>
      <c r="BL355" s="99">
        <f t="shared" si="33"/>
        <v>0.45400000000000001</v>
      </c>
      <c r="CN355" s="97" t="s">
        <v>1843</v>
      </c>
      <c r="CO355" s="96" t="s">
        <v>1001</v>
      </c>
      <c r="CP355" s="169" t="s">
        <v>1462</v>
      </c>
      <c r="CQ355" s="169" t="s">
        <v>195</v>
      </c>
      <c r="CR355" s="98">
        <v>40600</v>
      </c>
      <c r="CS355" s="98">
        <v>53100</v>
      </c>
      <c r="CT355" s="170">
        <v>0.51</v>
      </c>
    </row>
    <row r="356" spans="47:98" ht="21" hidden="1" customHeight="1" x14ac:dyDescent="0.25">
      <c r="AU356" s="99"/>
      <c r="AV356" s="100">
        <v>1088</v>
      </c>
      <c r="AW356" s="96" t="s">
        <v>3061</v>
      </c>
      <c r="AX356" s="96" t="s">
        <v>851</v>
      </c>
      <c r="AY356" s="101" t="s">
        <v>163</v>
      </c>
      <c r="AZ356" s="101" t="s">
        <v>195</v>
      </c>
      <c r="BA356" s="102">
        <v>120000</v>
      </c>
      <c r="BB356" s="103">
        <v>42500</v>
      </c>
      <c r="BC356" s="103">
        <v>61500</v>
      </c>
      <c r="BD356" s="102">
        <v>300100</v>
      </c>
      <c r="BE356" s="104">
        <v>4.3999999999999997E-2</v>
      </c>
      <c r="BF356" s="105">
        <v>0.79</v>
      </c>
      <c r="BG356" s="102">
        <v>5000</v>
      </c>
      <c r="BH356" s="102">
        <v>300100</v>
      </c>
      <c r="BI356" s="106">
        <v>4.3999999999999997E-2</v>
      </c>
      <c r="BJ356" s="96">
        <v>953</v>
      </c>
      <c r="BK356" s="99">
        <f t="shared" si="32"/>
        <v>0.46300000000000002</v>
      </c>
      <c r="BL356" s="99">
        <f t="shared" si="33"/>
        <v>0.45400000000000001</v>
      </c>
      <c r="CN356" s="97" t="s">
        <v>1676</v>
      </c>
      <c r="CO356" s="96" t="s">
        <v>799</v>
      </c>
      <c r="CP356" s="169" t="s">
        <v>1451</v>
      </c>
      <c r="CQ356" s="169" t="s">
        <v>192</v>
      </c>
      <c r="CR356" s="98">
        <v>39100</v>
      </c>
      <c r="CS356" s="98">
        <v>69400</v>
      </c>
      <c r="CT356" s="170">
        <v>0.55000000000000004</v>
      </c>
    </row>
    <row r="357" spans="47:98" ht="21" hidden="1" customHeight="1" x14ac:dyDescent="0.25">
      <c r="AU357" s="99"/>
      <c r="AV357" s="100">
        <v>604</v>
      </c>
      <c r="AW357" s="96" t="s">
        <v>3114</v>
      </c>
      <c r="AX357" s="96" t="s">
        <v>590</v>
      </c>
      <c r="AY357" s="101" t="s">
        <v>159</v>
      </c>
      <c r="AZ357" s="101" t="s">
        <v>192</v>
      </c>
      <c r="BA357" s="102">
        <v>72000</v>
      </c>
      <c r="BB357" s="103">
        <v>44000</v>
      </c>
      <c r="BC357" s="103">
        <v>65500</v>
      </c>
      <c r="BD357" s="102">
        <v>524700</v>
      </c>
      <c r="BE357" s="104">
        <v>7.3999999999999996E-2</v>
      </c>
      <c r="BF357" s="105">
        <v>0.9</v>
      </c>
      <c r="BG357" s="102">
        <v>5500</v>
      </c>
      <c r="BH357" s="102">
        <v>550400</v>
      </c>
      <c r="BI357" s="106">
        <v>0.09</v>
      </c>
      <c r="BJ357" s="96">
        <v>992</v>
      </c>
      <c r="BK357" s="99">
        <f t="shared" si="32"/>
        <v>3.9E-2</v>
      </c>
      <c r="BL357" s="99">
        <f t="shared" si="33"/>
        <v>0.57999999999999996</v>
      </c>
      <c r="CN357" s="97" t="s">
        <v>1691</v>
      </c>
      <c r="CO357" s="96" t="s">
        <v>791</v>
      </c>
      <c r="CP357" s="169" t="s">
        <v>1462</v>
      </c>
      <c r="CQ357" s="169" t="s">
        <v>1476</v>
      </c>
      <c r="CR357" s="98">
        <v>39000</v>
      </c>
      <c r="CS357" s="98">
        <v>68400</v>
      </c>
      <c r="CT357" s="170">
        <v>0.53</v>
      </c>
    </row>
    <row r="358" spans="47:98" ht="21" hidden="1" customHeight="1" x14ac:dyDescent="0.25">
      <c r="AU358" s="99"/>
      <c r="AV358" s="100">
        <v>674</v>
      </c>
      <c r="AW358" s="96" t="s">
        <v>3115</v>
      </c>
      <c r="AX358" s="96" t="s">
        <v>590</v>
      </c>
      <c r="AY358" s="101" t="s">
        <v>163</v>
      </c>
      <c r="AZ358" s="101" t="s">
        <v>192</v>
      </c>
      <c r="BA358" s="102">
        <v>109000</v>
      </c>
      <c r="BB358" s="103">
        <v>44000</v>
      </c>
      <c r="BC358" s="103">
        <v>65500</v>
      </c>
      <c r="BD358" s="102">
        <v>487800</v>
      </c>
      <c r="BE358" s="104">
        <v>0.06</v>
      </c>
      <c r="BF358" s="105">
        <v>0.9</v>
      </c>
      <c r="BG358" s="102">
        <v>5500</v>
      </c>
      <c r="BH358" s="102">
        <v>487800</v>
      </c>
      <c r="BI358" s="106">
        <v>0.06</v>
      </c>
      <c r="BJ358" s="96">
        <v>992</v>
      </c>
      <c r="BK358" s="99">
        <f t="shared" si="32"/>
        <v>0.375</v>
      </c>
      <c r="BL358" s="99">
        <f t="shared" si="33"/>
        <v>0.57999999999999996</v>
      </c>
      <c r="CN358" s="97" t="s">
        <v>1697</v>
      </c>
      <c r="CO358" s="96" t="s">
        <v>635</v>
      </c>
      <c r="CP358" s="169" t="s">
        <v>1462</v>
      </c>
      <c r="CQ358" s="169" t="s">
        <v>1461</v>
      </c>
      <c r="CR358" s="98">
        <v>42200</v>
      </c>
      <c r="CS358" s="98">
        <v>67800</v>
      </c>
      <c r="CT358" s="170">
        <v>0.56000000000000005</v>
      </c>
    </row>
    <row r="359" spans="47:98" ht="21" hidden="1" customHeight="1" x14ac:dyDescent="0.25">
      <c r="AU359" s="99"/>
      <c r="AV359" s="100">
        <v>940</v>
      </c>
      <c r="AW359" s="96" t="s">
        <v>2206</v>
      </c>
      <c r="AX359" s="96" t="s">
        <v>812</v>
      </c>
      <c r="AY359" s="101" t="s">
        <v>159</v>
      </c>
      <c r="AZ359" s="101" t="s">
        <v>195</v>
      </c>
      <c r="BA359" s="102">
        <v>77500</v>
      </c>
      <c r="BB359" s="103">
        <v>39500</v>
      </c>
      <c r="BC359" s="103">
        <v>63500</v>
      </c>
      <c r="BD359" s="102">
        <v>366100</v>
      </c>
      <c r="BE359" s="104">
        <v>6.0999999999999999E-2</v>
      </c>
      <c r="BF359" s="105">
        <v>0.91</v>
      </c>
      <c r="BG359" s="102">
        <v>6000</v>
      </c>
      <c r="BH359" s="102">
        <v>393700</v>
      </c>
      <c r="BI359" s="106">
        <v>7.6999999999999999E-2</v>
      </c>
      <c r="BJ359" s="96">
        <v>238</v>
      </c>
      <c r="BK359" s="99">
        <f t="shared" si="32"/>
        <v>8.3000000000000004E-2</v>
      </c>
      <c r="BL359" s="99">
        <f t="shared" si="33"/>
        <v>0.19600000000000001</v>
      </c>
      <c r="CN359" s="97" t="s">
        <v>1771</v>
      </c>
      <c r="CO359" s="96" t="s">
        <v>599</v>
      </c>
      <c r="CP359" s="169" t="s">
        <v>1462</v>
      </c>
      <c r="CQ359" s="169" t="s">
        <v>177</v>
      </c>
      <c r="CR359" s="98">
        <v>43900</v>
      </c>
      <c r="CS359" s="98">
        <v>61800</v>
      </c>
      <c r="CT359" s="170">
        <v>0.57999999999999996</v>
      </c>
    </row>
    <row r="360" spans="47:98" ht="21" hidden="1" customHeight="1" x14ac:dyDescent="0.25">
      <c r="AU360" s="99"/>
      <c r="AV360" s="100">
        <v>1064</v>
      </c>
      <c r="AW360" s="96" t="s">
        <v>2207</v>
      </c>
      <c r="AX360" s="96" t="s">
        <v>812</v>
      </c>
      <c r="AY360" s="101" t="s">
        <v>163</v>
      </c>
      <c r="AZ360" s="101" t="s">
        <v>195</v>
      </c>
      <c r="BA360" s="102">
        <v>131000</v>
      </c>
      <c r="BB360" s="103">
        <v>39500</v>
      </c>
      <c r="BC360" s="103">
        <v>63500</v>
      </c>
      <c r="BD360" s="102">
        <v>312500</v>
      </c>
      <c r="BE360" s="104">
        <v>4.2999999999999997E-2</v>
      </c>
      <c r="BF360" s="105">
        <v>0.91</v>
      </c>
      <c r="BG360" s="102">
        <v>6000</v>
      </c>
      <c r="BH360" s="102">
        <v>312500</v>
      </c>
      <c r="BI360" s="106">
        <v>4.2999999999999997E-2</v>
      </c>
      <c r="BJ360" s="96">
        <v>238</v>
      </c>
      <c r="BK360" s="99">
        <f t="shared" si="32"/>
        <v>0.53900000000000003</v>
      </c>
      <c r="BL360" s="99">
        <f t="shared" si="33"/>
        <v>0.19600000000000001</v>
      </c>
      <c r="CN360" s="97" t="s">
        <v>97</v>
      </c>
      <c r="CO360" s="96" t="s">
        <v>240</v>
      </c>
      <c r="CP360" s="169" t="s">
        <v>1451</v>
      </c>
      <c r="CQ360" s="169" t="s">
        <v>1464</v>
      </c>
      <c r="CR360" s="98">
        <v>46700</v>
      </c>
      <c r="CS360" s="98">
        <v>93800</v>
      </c>
      <c r="CT360" s="170">
        <v>0.41</v>
      </c>
    </row>
    <row r="361" spans="47:98" ht="21" hidden="1" customHeight="1" x14ac:dyDescent="0.25">
      <c r="AU361" s="99"/>
      <c r="AV361" s="100">
        <v>1407</v>
      </c>
      <c r="AW361" s="96" t="s">
        <v>2464</v>
      </c>
      <c r="AX361" s="96" t="s">
        <v>1075</v>
      </c>
      <c r="AY361" s="101" t="s">
        <v>159</v>
      </c>
      <c r="AZ361" s="101" t="s">
        <v>195</v>
      </c>
      <c r="BA361" s="102">
        <v>73000</v>
      </c>
      <c r="BB361" s="103">
        <v>33500</v>
      </c>
      <c r="BC361" s="103">
        <v>60500</v>
      </c>
      <c r="BD361" s="102">
        <v>90290</v>
      </c>
      <c r="BE361" s="104">
        <v>2.8000000000000001E-2</v>
      </c>
      <c r="BF361" s="105">
        <v>0.97</v>
      </c>
      <c r="BG361" s="102">
        <v>7000</v>
      </c>
      <c r="BH361" s="102">
        <v>123000</v>
      </c>
      <c r="BI361" s="106">
        <v>4.9000000000000002E-2</v>
      </c>
      <c r="BJ361" s="96">
        <v>481</v>
      </c>
      <c r="BK361" s="99">
        <f t="shared" si="32"/>
        <v>4.4999999999999998E-2</v>
      </c>
      <c r="BL361" s="99">
        <f t="shared" si="33"/>
        <v>7.0000000000000001E-3</v>
      </c>
      <c r="CN361" s="97" t="s">
        <v>1543</v>
      </c>
      <c r="CO361" s="96" t="s">
        <v>349</v>
      </c>
      <c r="CP361" s="169" t="s">
        <v>1462</v>
      </c>
      <c r="CQ361" s="169" t="s">
        <v>1461</v>
      </c>
      <c r="CR361" s="98">
        <v>47800</v>
      </c>
      <c r="CS361" s="98">
        <v>83000</v>
      </c>
      <c r="CT361" s="170">
        <v>0.51</v>
      </c>
    </row>
    <row r="362" spans="47:98" ht="21" hidden="1" customHeight="1" x14ac:dyDescent="0.25">
      <c r="AU362" s="99"/>
      <c r="AV362" s="100">
        <v>1441</v>
      </c>
      <c r="AW362" s="96" t="s">
        <v>2465</v>
      </c>
      <c r="AX362" s="96" t="s">
        <v>1075</v>
      </c>
      <c r="AY362" s="101" t="s">
        <v>163</v>
      </c>
      <c r="AZ362" s="101" t="s">
        <v>195</v>
      </c>
      <c r="BA362" s="102">
        <v>117000</v>
      </c>
      <c r="BB362" s="103">
        <v>33500</v>
      </c>
      <c r="BC362" s="103">
        <v>60500</v>
      </c>
      <c r="BD362" s="102">
        <v>46370</v>
      </c>
      <c r="BE362" s="104">
        <v>1.2E-2</v>
      </c>
      <c r="BF362" s="105">
        <v>0.97</v>
      </c>
      <c r="BG362" s="102">
        <v>7000</v>
      </c>
      <c r="BH362" s="102">
        <v>46370</v>
      </c>
      <c r="BI362" s="106">
        <v>1.2E-2</v>
      </c>
      <c r="BJ362" s="96">
        <v>481</v>
      </c>
      <c r="BK362" s="99">
        <f t="shared" si="32"/>
        <v>0.434</v>
      </c>
      <c r="BL362" s="99">
        <f t="shared" si="33"/>
        <v>7.0000000000000001E-3</v>
      </c>
      <c r="CN362" s="97" t="s">
        <v>1633</v>
      </c>
      <c r="CO362" s="96" t="s">
        <v>657</v>
      </c>
      <c r="CP362" s="169" t="s">
        <v>1451</v>
      </c>
      <c r="CQ362" s="169" t="s">
        <v>177</v>
      </c>
      <c r="CR362" s="98">
        <v>41800</v>
      </c>
      <c r="CS362" s="98">
        <v>73500</v>
      </c>
      <c r="CT362" s="170">
        <v>0.46</v>
      </c>
    </row>
    <row r="363" spans="47:98" ht="21" hidden="1" customHeight="1" x14ac:dyDescent="0.25">
      <c r="AU363" s="99"/>
      <c r="AV363" s="100">
        <v>478</v>
      </c>
      <c r="AW363" s="96" t="s">
        <v>2506</v>
      </c>
      <c r="AX363" s="96" t="s">
        <v>509</v>
      </c>
      <c r="AY363" s="101" t="s">
        <v>159</v>
      </c>
      <c r="AZ363" s="101" t="s">
        <v>195</v>
      </c>
      <c r="BA363" s="102">
        <v>82500</v>
      </c>
      <c r="BB363" s="103">
        <v>42500</v>
      </c>
      <c r="BC363" s="103">
        <v>64500</v>
      </c>
      <c r="BD363" s="102">
        <v>583000</v>
      </c>
      <c r="BE363" s="104">
        <v>7.2999999999999995E-2</v>
      </c>
      <c r="BF363" s="105">
        <v>0.83</v>
      </c>
      <c r="BG363" s="102">
        <v>5500</v>
      </c>
      <c r="BH363" s="102">
        <v>609800</v>
      </c>
      <c r="BI363" s="106">
        <v>8.7999999999999995E-2</v>
      </c>
      <c r="BJ363" s="96">
        <v>524</v>
      </c>
      <c r="BK363" s="99">
        <f t="shared" si="32"/>
        <v>0.13300000000000001</v>
      </c>
      <c r="BL363" s="99">
        <f t="shared" si="33"/>
        <v>0.45400000000000001</v>
      </c>
      <c r="CN363" s="97" t="s">
        <v>1583</v>
      </c>
      <c r="CO363" s="96" t="s">
        <v>1584</v>
      </c>
      <c r="CP363" s="169" t="s">
        <v>1466</v>
      </c>
      <c r="CQ363" s="169" t="s">
        <v>177</v>
      </c>
      <c r="CR363" s="98">
        <v>45200</v>
      </c>
      <c r="CS363" s="98">
        <v>79000</v>
      </c>
      <c r="CT363" s="169" t="s">
        <v>1459</v>
      </c>
    </row>
    <row r="364" spans="47:98" ht="21" hidden="1" customHeight="1" x14ac:dyDescent="0.25">
      <c r="AU364" s="99"/>
      <c r="AV364" s="100">
        <v>546</v>
      </c>
      <c r="AW364" s="96" t="s">
        <v>2507</v>
      </c>
      <c r="AX364" s="96" t="s">
        <v>509</v>
      </c>
      <c r="AY364" s="101" t="s">
        <v>163</v>
      </c>
      <c r="AZ364" s="101" t="s">
        <v>195</v>
      </c>
      <c r="BA364" s="102">
        <v>112500</v>
      </c>
      <c r="BB364" s="103">
        <v>42500</v>
      </c>
      <c r="BC364" s="103">
        <v>64500</v>
      </c>
      <c r="BD364" s="102">
        <v>553100</v>
      </c>
      <c r="BE364" s="104">
        <v>6.2E-2</v>
      </c>
      <c r="BF364" s="105">
        <v>0.83</v>
      </c>
      <c r="BG364" s="102">
        <v>5500</v>
      </c>
      <c r="BH364" s="102">
        <v>553100</v>
      </c>
      <c r="BI364" s="106">
        <v>6.2E-2</v>
      </c>
      <c r="BJ364" s="96">
        <v>524</v>
      </c>
      <c r="BK364" s="99">
        <f t="shared" si="32"/>
        <v>0.40300000000000002</v>
      </c>
      <c r="BL364" s="99">
        <f t="shared" si="33"/>
        <v>0.45400000000000001</v>
      </c>
      <c r="CN364" s="97" t="s">
        <v>1730</v>
      </c>
      <c r="CO364" s="96" t="s">
        <v>1731</v>
      </c>
      <c r="CP364" s="169" t="s">
        <v>1462</v>
      </c>
      <c r="CQ364" s="169" t="s">
        <v>177</v>
      </c>
      <c r="CR364" s="98">
        <v>35000</v>
      </c>
      <c r="CS364" s="98">
        <v>65300</v>
      </c>
      <c r="CT364" s="169" t="s">
        <v>1459</v>
      </c>
    </row>
    <row r="365" spans="47:98" ht="21" hidden="1" customHeight="1" x14ac:dyDescent="0.25">
      <c r="AU365" s="99"/>
      <c r="AV365" s="100">
        <v>534</v>
      </c>
      <c r="AW365" s="96" t="s">
        <v>2862</v>
      </c>
      <c r="AX365" s="96" t="s">
        <v>546</v>
      </c>
      <c r="AY365" s="101" t="s">
        <v>159</v>
      </c>
      <c r="AZ365" s="101" t="s">
        <v>192</v>
      </c>
      <c r="BA365" s="102">
        <v>92000</v>
      </c>
      <c r="BB365" s="103">
        <v>44000</v>
      </c>
      <c r="BC365" s="103">
        <v>73000</v>
      </c>
      <c r="BD365" s="102">
        <v>560000</v>
      </c>
      <c r="BE365" s="104">
        <v>6.9000000000000006E-2</v>
      </c>
      <c r="BF365" s="105">
        <v>0.68</v>
      </c>
      <c r="BG365" s="102">
        <v>7750</v>
      </c>
      <c r="BH365" s="102">
        <v>594400</v>
      </c>
      <c r="BI365" s="106">
        <v>8.5999999999999993E-2</v>
      </c>
      <c r="BJ365" s="96">
        <v>802</v>
      </c>
      <c r="BK365" s="99">
        <f t="shared" si="32"/>
        <v>0.23300000000000001</v>
      </c>
      <c r="BL365" s="99">
        <f t="shared" si="33"/>
        <v>0.57999999999999996</v>
      </c>
      <c r="CN365" s="97" t="s">
        <v>1756</v>
      </c>
      <c r="CO365" s="96" t="s">
        <v>1757</v>
      </c>
      <c r="CP365" s="169" t="s">
        <v>1466</v>
      </c>
      <c r="CQ365" s="169" t="s">
        <v>177</v>
      </c>
      <c r="CR365" s="98">
        <v>45500</v>
      </c>
      <c r="CS365" s="98">
        <v>63100</v>
      </c>
      <c r="CT365" s="169" t="s">
        <v>1459</v>
      </c>
    </row>
    <row r="366" spans="47:98" ht="21" hidden="1" customHeight="1" x14ac:dyDescent="0.25">
      <c r="AU366" s="99"/>
      <c r="AV366" s="100">
        <v>611</v>
      </c>
      <c r="AW366" s="96" t="s">
        <v>2863</v>
      </c>
      <c r="AX366" s="96" t="s">
        <v>546</v>
      </c>
      <c r="AY366" s="101" t="s">
        <v>163</v>
      </c>
      <c r="AZ366" s="101" t="s">
        <v>192</v>
      </c>
      <c r="BA366" s="102">
        <v>131000</v>
      </c>
      <c r="BB366" s="103">
        <v>44000</v>
      </c>
      <c r="BC366" s="103">
        <v>73000</v>
      </c>
      <c r="BD366" s="102">
        <v>520800</v>
      </c>
      <c r="BE366" s="104">
        <v>5.6000000000000001E-2</v>
      </c>
      <c r="BF366" s="105">
        <v>0.68</v>
      </c>
      <c r="BG366" s="102">
        <v>7750</v>
      </c>
      <c r="BH366" s="102">
        <v>520800</v>
      </c>
      <c r="BI366" s="106">
        <v>5.6000000000000001E-2</v>
      </c>
      <c r="BJ366" s="96">
        <v>802</v>
      </c>
      <c r="BK366" s="99">
        <f t="shared" si="32"/>
        <v>0.53900000000000003</v>
      </c>
      <c r="BL366" s="99">
        <f t="shared" si="33"/>
        <v>0.57999999999999996</v>
      </c>
      <c r="CN366" s="97" t="s">
        <v>1607</v>
      </c>
      <c r="CO366" s="96" t="s">
        <v>1608</v>
      </c>
      <c r="CP366" s="169" t="s">
        <v>1466</v>
      </c>
      <c r="CQ366" s="169" t="s">
        <v>177</v>
      </c>
      <c r="CR366" s="98">
        <v>45400</v>
      </c>
      <c r="CS366" s="98">
        <v>76300</v>
      </c>
      <c r="CT366" s="169" t="s">
        <v>1459</v>
      </c>
    </row>
    <row r="367" spans="47:98" ht="21" hidden="1" customHeight="1" x14ac:dyDescent="0.25">
      <c r="AU367" s="99"/>
      <c r="AV367" s="100">
        <v>699</v>
      </c>
      <c r="AW367" s="96" t="s">
        <v>2869</v>
      </c>
      <c r="AX367" s="96" t="s">
        <v>653</v>
      </c>
      <c r="AY367" s="101" t="s">
        <v>159</v>
      </c>
      <c r="AZ367" s="101" t="s">
        <v>192</v>
      </c>
      <c r="BA367" s="102">
        <v>93000</v>
      </c>
      <c r="BB367" s="103">
        <v>42500</v>
      </c>
      <c r="BC367" s="103">
        <v>67500</v>
      </c>
      <c r="BD367" s="102">
        <v>474800</v>
      </c>
      <c r="BE367" s="104">
        <v>6.4000000000000001E-2</v>
      </c>
      <c r="BF367" s="105">
        <v>0.94</v>
      </c>
      <c r="BG367" s="102">
        <v>8500</v>
      </c>
      <c r="BH367" s="102">
        <v>513800</v>
      </c>
      <c r="BI367" s="106">
        <v>8.3000000000000004E-2</v>
      </c>
      <c r="BJ367" s="96">
        <v>806</v>
      </c>
      <c r="BK367" s="99">
        <f t="shared" si="32"/>
        <v>0.23899999999999999</v>
      </c>
      <c r="BL367" s="99">
        <f t="shared" si="33"/>
        <v>0.45400000000000001</v>
      </c>
      <c r="CN367" s="97" t="s">
        <v>1725</v>
      </c>
      <c r="CO367" s="96" t="s">
        <v>1726</v>
      </c>
      <c r="CP367" s="169" t="s">
        <v>1448</v>
      </c>
      <c r="CQ367" s="169" t="s">
        <v>177</v>
      </c>
      <c r="CR367" s="98">
        <v>47200</v>
      </c>
      <c r="CS367" s="98">
        <v>65600</v>
      </c>
      <c r="CT367" s="169" t="s">
        <v>1459</v>
      </c>
    </row>
    <row r="368" spans="47:98" ht="21" hidden="1" customHeight="1" x14ac:dyDescent="0.25">
      <c r="AU368" s="99"/>
      <c r="AV368" s="100">
        <v>822</v>
      </c>
      <c r="AW368" s="96" t="s">
        <v>2870</v>
      </c>
      <c r="AX368" s="96" t="s">
        <v>653</v>
      </c>
      <c r="AY368" s="101" t="s">
        <v>163</v>
      </c>
      <c r="AZ368" s="101" t="s">
        <v>192</v>
      </c>
      <c r="BA368" s="102">
        <v>147000</v>
      </c>
      <c r="BB368" s="103">
        <v>42500</v>
      </c>
      <c r="BC368" s="103">
        <v>67500</v>
      </c>
      <c r="BD368" s="102">
        <v>420500</v>
      </c>
      <c r="BE368" s="104">
        <v>4.7E-2</v>
      </c>
      <c r="BF368" s="105">
        <v>0.94</v>
      </c>
      <c r="BG368" s="102">
        <v>8500</v>
      </c>
      <c r="BH368" s="102">
        <v>420500</v>
      </c>
      <c r="BI368" s="106">
        <v>4.7E-2</v>
      </c>
      <c r="BJ368" s="96">
        <v>806</v>
      </c>
      <c r="BK368" s="99">
        <f t="shared" si="32"/>
        <v>0.64400000000000002</v>
      </c>
      <c r="BL368" s="99">
        <f t="shared" si="33"/>
        <v>0.45400000000000001</v>
      </c>
      <c r="CN368" s="97" t="s">
        <v>1761</v>
      </c>
      <c r="CO368" s="96" t="s">
        <v>1762</v>
      </c>
      <c r="CP368" s="169" t="s">
        <v>1448</v>
      </c>
      <c r="CQ368" s="169" t="s">
        <v>177</v>
      </c>
      <c r="CR368" s="98">
        <v>38200</v>
      </c>
      <c r="CS368" s="98">
        <v>62800</v>
      </c>
      <c r="CT368" s="169" t="s">
        <v>1459</v>
      </c>
    </row>
    <row r="369" spans="47:98" ht="21" hidden="1" customHeight="1" x14ac:dyDescent="0.25">
      <c r="AU369" s="99"/>
      <c r="AV369" s="100">
        <v>898</v>
      </c>
      <c r="AW369" s="96" t="s">
        <v>3096</v>
      </c>
      <c r="AX369" s="96" t="s">
        <v>779</v>
      </c>
      <c r="AY369" s="101" t="s">
        <v>159</v>
      </c>
      <c r="AZ369" s="101" t="s">
        <v>195</v>
      </c>
      <c r="BA369" s="102">
        <v>75500</v>
      </c>
      <c r="BB369" s="103">
        <v>39500</v>
      </c>
      <c r="BC369" s="103">
        <v>65500</v>
      </c>
      <c r="BD369" s="102">
        <v>383600</v>
      </c>
      <c r="BE369" s="104">
        <v>6.3E-2</v>
      </c>
      <c r="BF369" s="105">
        <v>0.92</v>
      </c>
      <c r="BG369" s="102">
        <v>6250</v>
      </c>
      <c r="BH369" s="102">
        <v>411500</v>
      </c>
      <c r="BI369" s="106">
        <v>0.08</v>
      </c>
      <c r="BJ369" s="96">
        <v>977</v>
      </c>
      <c r="BK369" s="99">
        <f t="shared" si="32"/>
        <v>6.0999999999999999E-2</v>
      </c>
      <c r="BL369" s="99">
        <f t="shared" si="33"/>
        <v>0.19600000000000001</v>
      </c>
      <c r="CN369" s="97" t="s">
        <v>1840</v>
      </c>
      <c r="CO369" s="96" t="s">
        <v>1091</v>
      </c>
      <c r="CP369" s="169" t="s">
        <v>1467</v>
      </c>
      <c r="CQ369" s="169" t="s">
        <v>1461</v>
      </c>
      <c r="CR369" s="98">
        <v>36300</v>
      </c>
      <c r="CS369" s="98">
        <v>54400</v>
      </c>
      <c r="CT369" s="170">
        <v>0.7</v>
      </c>
    </row>
    <row r="370" spans="47:98" ht="21" hidden="1" customHeight="1" x14ac:dyDescent="0.25">
      <c r="AU370" s="99"/>
      <c r="AV370" s="100">
        <v>1010</v>
      </c>
      <c r="AW370" s="96" t="s">
        <v>3097</v>
      </c>
      <c r="AX370" s="96" t="s">
        <v>779</v>
      </c>
      <c r="AY370" s="101" t="s">
        <v>163</v>
      </c>
      <c r="AZ370" s="101" t="s">
        <v>195</v>
      </c>
      <c r="BA370" s="102">
        <v>125000</v>
      </c>
      <c r="BB370" s="103">
        <v>39500</v>
      </c>
      <c r="BC370" s="103">
        <v>65500</v>
      </c>
      <c r="BD370" s="102">
        <v>333900</v>
      </c>
      <c r="BE370" s="104">
        <v>4.5999999999999999E-2</v>
      </c>
      <c r="BF370" s="105">
        <v>0.92</v>
      </c>
      <c r="BG370" s="102">
        <v>6250</v>
      </c>
      <c r="BH370" s="102">
        <v>333900</v>
      </c>
      <c r="BI370" s="106">
        <v>4.5999999999999999E-2</v>
      </c>
      <c r="BJ370" s="96">
        <v>977</v>
      </c>
      <c r="BK370" s="99">
        <f t="shared" si="32"/>
        <v>0.48799999999999999</v>
      </c>
      <c r="BL370" s="99">
        <f t="shared" si="33"/>
        <v>0.19600000000000001</v>
      </c>
      <c r="CN370" s="97" t="s">
        <v>1749</v>
      </c>
      <c r="CO370" s="96" t="s">
        <v>979</v>
      </c>
      <c r="CP370" s="169" t="s">
        <v>1467</v>
      </c>
      <c r="CQ370" s="169" t="s">
        <v>1476</v>
      </c>
      <c r="CR370" s="98">
        <v>37400</v>
      </c>
      <c r="CS370" s="98">
        <v>64100</v>
      </c>
      <c r="CT370" s="170">
        <v>0.63</v>
      </c>
    </row>
    <row r="371" spans="47:98" ht="21" hidden="1" customHeight="1" x14ac:dyDescent="0.25">
      <c r="AU371" s="99"/>
      <c r="AV371" s="100">
        <v>1428</v>
      </c>
      <c r="AW371" s="96" t="s">
        <v>2283</v>
      </c>
      <c r="AX371" s="96" t="s">
        <v>1082</v>
      </c>
      <c r="AY371" s="101" t="s">
        <v>159</v>
      </c>
      <c r="AZ371" s="101" t="s">
        <v>195</v>
      </c>
      <c r="BA371" s="102">
        <v>85500</v>
      </c>
      <c r="BB371" s="103">
        <v>41000</v>
      </c>
      <c r="BC371" s="103">
        <v>54000</v>
      </c>
      <c r="BD371" s="102">
        <v>65350</v>
      </c>
      <c r="BE371" s="104">
        <v>0.02</v>
      </c>
      <c r="BF371" s="105">
        <v>0.8</v>
      </c>
      <c r="BG371" s="102">
        <v>7500</v>
      </c>
      <c r="BH371" s="102">
        <v>102700</v>
      </c>
      <c r="BI371" s="106">
        <v>0.04</v>
      </c>
      <c r="BJ371" s="96">
        <v>303</v>
      </c>
      <c r="BK371" s="99">
        <f t="shared" si="32"/>
        <v>0.16400000000000001</v>
      </c>
      <c r="BL371" s="99">
        <f t="shared" si="33"/>
        <v>0.32800000000000001</v>
      </c>
      <c r="CN371" s="97" t="s">
        <v>1750</v>
      </c>
      <c r="CO371" s="96" t="s">
        <v>451</v>
      </c>
      <c r="CP371" s="169" t="s">
        <v>1448</v>
      </c>
      <c r="CQ371" s="169" t="s">
        <v>1464</v>
      </c>
      <c r="CR371" s="98">
        <v>44600</v>
      </c>
      <c r="CS371" s="98">
        <v>64000</v>
      </c>
      <c r="CT371" s="170">
        <v>0.69</v>
      </c>
    </row>
    <row r="372" spans="47:98" ht="21" hidden="1" customHeight="1" x14ac:dyDescent="0.25">
      <c r="AU372" s="99"/>
      <c r="AV372" s="100">
        <v>1448</v>
      </c>
      <c r="AW372" s="96" t="s">
        <v>2284</v>
      </c>
      <c r="AX372" s="96" t="s">
        <v>1082</v>
      </c>
      <c r="AY372" s="101" t="s">
        <v>163</v>
      </c>
      <c r="AZ372" s="101" t="s">
        <v>195</v>
      </c>
      <c r="BA372" s="102">
        <v>116000</v>
      </c>
      <c r="BB372" s="103">
        <v>41000</v>
      </c>
      <c r="BC372" s="103">
        <v>54000</v>
      </c>
      <c r="BD372" s="102">
        <v>34870</v>
      </c>
      <c r="BE372" s="104">
        <v>0.01</v>
      </c>
      <c r="BF372" s="105">
        <v>0.8</v>
      </c>
      <c r="BG372" s="102">
        <v>7500</v>
      </c>
      <c r="BH372" s="102">
        <v>34870</v>
      </c>
      <c r="BI372" s="106">
        <v>0.01</v>
      </c>
      <c r="BJ372" s="96">
        <v>303</v>
      </c>
      <c r="BK372" s="99">
        <f t="shared" si="32"/>
        <v>0.42599999999999999</v>
      </c>
      <c r="BL372" s="99">
        <f t="shared" si="33"/>
        <v>0.32800000000000001</v>
      </c>
      <c r="CN372" s="97" t="s">
        <v>1525</v>
      </c>
      <c r="CO372" s="96" t="s">
        <v>321</v>
      </c>
      <c r="CP372" s="169" t="s">
        <v>1448</v>
      </c>
      <c r="CQ372" s="169" t="s">
        <v>1526</v>
      </c>
      <c r="CR372" s="98">
        <v>48000</v>
      </c>
      <c r="CS372" s="98">
        <v>85200</v>
      </c>
      <c r="CT372" s="170">
        <v>0.44</v>
      </c>
    </row>
    <row r="373" spans="47:98" ht="21" hidden="1" customHeight="1" x14ac:dyDescent="0.25">
      <c r="AU373" s="99"/>
      <c r="AV373" s="100">
        <v>234</v>
      </c>
      <c r="AW373" s="96" t="s">
        <v>2385</v>
      </c>
      <c r="AX373" s="96" t="s">
        <v>344</v>
      </c>
      <c r="AY373" s="101" t="s">
        <v>159</v>
      </c>
      <c r="AZ373" s="101" t="s">
        <v>192</v>
      </c>
      <c r="BA373" s="102">
        <v>81500</v>
      </c>
      <c r="BB373" s="103" t="s">
        <v>1967</v>
      </c>
      <c r="BC373" s="103" t="s">
        <v>1967</v>
      </c>
      <c r="BD373" s="102">
        <v>749400</v>
      </c>
      <c r="BE373" s="104">
        <v>8.2000000000000003E-2</v>
      </c>
      <c r="BF373" s="105">
        <v>0.9</v>
      </c>
      <c r="BG373" s="102">
        <v>8250</v>
      </c>
      <c r="BH373" s="102">
        <v>786500</v>
      </c>
      <c r="BI373" s="106">
        <v>0.104</v>
      </c>
      <c r="BK373" s="99">
        <f t="shared" si="32"/>
        <v>0.11799999999999999</v>
      </c>
      <c r="BL373" s="99" t="str">
        <f t="shared" si="33"/>
        <v>No Data</v>
      </c>
      <c r="CN373" s="97" t="s">
        <v>1810</v>
      </c>
      <c r="CO373" s="96" t="s">
        <v>866</v>
      </c>
      <c r="CP373" s="169" t="s">
        <v>1467</v>
      </c>
      <c r="CQ373" s="169" t="s">
        <v>177</v>
      </c>
      <c r="CR373" s="98">
        <v>37900</v>
      </c>
      <c r="CS373" s="98">
        <v>58400</v>
      </c>
      <c r="CT373" s="170">
        <v>0.57999999999999996</v>
      </c>
    </row>
    <row r="374" spans="47:98" ht="21" hidden="1" customHeight="1" x14ac:dyDescent="0.25">
      <c r="AU374" s="99"/>
      <c r="AV374" s="100">
        <v>287</v>
      </c>
      <c r="AW374" s="96" t="s">
        <v>2386</v>
      </c>
      <c r="AX374" s="96" t="s">
        <v>344</v>
      </c>
      <c r="AY374" s="101" t="s">
        <v>163</v>
      </c>
      <c r="AZ374" s="101" t="s">
        <v>192</v>
      </c>
      <c r="BA374" s="102">
        <v>128000</v>
      </c>
      <c r="BB374" s="103" t="s">
        <v>1967</v>
      </c>
      <c r="BC374" s="103" t="s">
        <v>1967</v>
      </c>
      <c r="BD374" s="102">
        <v>702600</v>
      </c>
      <c r="BE374" s="104">
        <v>6.6000000000000003E-2</v>
      </c>
      <c r="BF374" s="105">
        <v>0.9</v>
      </c>
      <c r="BG374" s="102">
        <v>8250</v>
      </c>
      <c r="BH374" s="102">
        <v>702600</v>
      </c>
      <c r="BI374" s="106">
        <v>6.6000000000000003E-2</v>
      </c>
      <c r="BK374" s="99">
        <f t="shared" si="32"/>
        <v>0.51</v>
      </c>
      <c r="BL374" s="99" t="str">
        <f t="shared" si="33"/>
        <v>No Data</v>
      </c>
      <c r="CN374" s="97" t="s">
        <v>1519</v>
      </c>
      <c r="CO374" s="96" t="s">
        <v>624</v>
      </c>
      <c r="CP374" s="169" t="s">
        <v>1462</v>
      </c>
      <c r="CQ374" s="169" t="s">
        <v>177</v>
      </c>
      <c r="CR374" s="98">
        <v>47200</v>
      </c>
      <c r="CS374" s="98">
        <v>86000</v>
      </c>
      <c r="CT374" s="170">
        <v>0.41</v>
      </c>
    </row>
    <row r="375" spans="47:98" ht="21" hidden="1" customHeight="1" x14ac:dyDescent="0.25">
      <c r="AU375" s="99"/>
      <c r="AV375" s="100">
        <v>181</v>
      </c>
      <c r="AW375" s="96" t="s">
        <v>2387</v>
      </c>
      <c r="AX375" s="96" t="s">
        <v>305</v>
      </c>
      <c r="AY375" s="101" t="s">
        <v>159</v>
      </c>
      <c r="AZ375" s="101" t="s">
        <v>192</v>
      </c>
      <c r="BA375" s="102">
        <v>70000</v>
      </c>
      <c r="BB375" s="103">
        <v>49500</v>
      </c>
      <c r="BC375" s="103">
        <v>83000</v>
      </c>
      <c r="BD375" s="102">
        <v>804100</v>
      </c>
      <c r="BE375" s="104">
        <v>8.8999999999999996E-2</v>
      </c>
      <c r="BF375" s="105">
        <v>0.92</v>
      </c>
      <c r="BG375" s="102">
        <v>7500</v>
      </c>
      <c r="BH375" s="102">
        <v>837700</v>
      </c>
      <c r="BI375" s="106">
        <v>0.113</v>
      </c>
      <c r="BJ375" s="96">
        <v>411</v>
      </c>
      <c r="BK375" s="99">
        <f t="shared" si="32"/>
        <v>2.4E-2</v>
      </c>
      <c r="BL375" s="99">
        <f t="shared" si="33"/>
        <v>0.86</v>
      </c>
      <c r="CN375" s="97">
        <v>79</v>
      </c>
      <c r="CO375" s="96" t="s">
        <v>208</v>
      </c>
      <c r="CP375" s="169" t="s">
        <v>1448</v>
      </c>
      <c r="CQ375" s="169" t="s">
        <v>166</v>
      </c>
      <c r="CR375" s="98">
        <v>55600</v>
      </c>
      <c r="CS375" s="98">
        <v>95200</v>
      </c>
      <c r="CT375" s="170">
        <v>0.65</v>
      </c>
    </row>
    <row r="376" spans="47:98" ht="21" hidden="1" customHeight="1" x14ac:dyDescent="0.25">
      <c r="AU376" s="99"/>
      <c r="AV376" s="100">
        <v>207</v>
      </c>
      <c r="AW376" s="96" t="s">
        <v>2388</v>
      </c>
      <c r="AX376" s="96" t="s">
        <v>305</v>
      </c>
      <c r="AY376" s="101" t="s">
        <v>163</v>
      </c>
      <c r="AZ376" s="101" t="s">
        <v>192</v>
      </c>
      <c r="BA376" s="102">
        <v>98000</v>
      </c>
      <c r="BB376" s="103">
        <v>49500</v>
      </c>
      <c r="BC376" s="103">
        <v>83000</v>
      </c>
      <c r="BD376" s="102">
        <v>776300</v>
      </c>
      <c r="BE376" s="104">
        <v>7.6999999999999999E-2</v>
      </c>
      <c r="BF376" s="105">
        <v>0.92</v>
      </c>
      <c r="BG376" s="102">
        <v>7500</v>
      </c>
      <c r="BH376" s="102">
        <v>776300</v>
      </c>
      <c r="BI376" s="106">
        <v>7.6999999999999999E-2</v>
      </c>
      <c r="BJ376" s="96">
        <v>411</v>
      </c>
      <c r="BK376" s="99">
        <f t="shared" si="32"/>
        <v>0.29599999999999999</v>
      </c>
      <c r="BL376" s="99">
        <f t="shared" si="33"/>
        <v>0.86</v>
      </c>
      <c r="CN376" s="97" t="s">
        <v>1765</v>
      </c>
      <c r="CO376" s="96" t="s">
        <v>1079</v>
      </c>
      <c r="CP376" s="169" t="s">
        <v>1451</v>
      </c>
      <c r="CQ376" s="169" t="s">
        <v>177</v>
      </c>
      <c r="CR376" s="98">
        <v>40700</v>
      </c>
      <c r="CS376" s="98">
        <v>62600</v>
      </c>
      <c r="CT376" s="170">
        <v>0.39</v>
      </c>
    </row>
    <row r="377" spans="47:98" ht="21" hidden="1" customHeight="1" x14ac:dyDescent="0.25">
      <c r="AU377" s="99"/>
      <c r="AV377" s="100">
        <v>450</v>
      </c>
      <c r="AW377" s="96" t="s">
        <v>2415</v>
      </c>
      <c r="AX377" s="96" t="s">
        <v>489</v>
      </c>
      <c r="AY377" s="101" t="s">
        <v>159</v>
      </c>
      <c r="AZ377" s="101" t="s">
        <v>195</v>
      </c>
      <c r="BA377" s="102">
        <v>65000</v>
      </c>
      <c r="BB377" s="103">
        <v>44000</v>
      </c>
      <c r="BC377" s="103">
        <v>68000</v>
      </c>
      <c r="BD377" s="102">
        <v>596200</v>
      </c>
      <c r="BE377" s="104">
        <v>8.2000000000000003E-2</v>
      </c>
      <c r="BF377" s="105">
        <v>0.89</v>
      </c>
      <c r="BG377" s="102">
        <v>6000</v>
      </c>
      <c r="BH377" s="102">
        <v>624400</v>
      </c>
      <c r="BI377" s="106">
        <v>0.10199999999999999</v>
      </c>
      <c r="BJ377" s="96">
        <v>441</v>
      </c>
      <c r="BK377" s="99">
        <f t="shared" si="32"/>
        <v>7.0000000000000001E-3</v>
      </c>
      <c r="BL377" s="99">
        <f t="shared" si="33"/>
        <v>0.57999999999999996</v>
      </c>
      <c r="CN377" s="97" t="s">
        <v>1840</v>
      </c>
      <c r="CO377" s="96" t="s">
        <v>1057</v>
      </c>
      <c r="CP377" s="169" t="s">
        <v>1462</v>
      </c>
      <c r="CQ377" s="169" t="s">
        <v>177</v>
      </c>
      <c r="CR377" s="98">
        <v>39600</v>
      </c>
      <c r="CS377" s="98">
        <v>54400</v>
      </c>
      <c r="CT377" s="170">
        <v>0.56999999999999995</v>
      </c>
    </row>
    <row r="378" spans="47:98" ht="21" hidden="1" customHeight="1" x14ac:dyDescent="0.25">
      <c r="AU378" s="99"/>
      <c r="AV378" s="100">
        <v>529</v>
      </c>
      <c r="AW378" s="96" t="s">
        <v>2416</v>
      </c>
      <c r="AX378" s="96" t="s">
        <v>489</v>
      </c>
      <c r="AY378" s="101" t="s">
        <v>163</v>
      </c>
      <c r="AZ378" s="101" t="s">
        <v>195</v>
      </c>
      <c r="BA378" s="102">
        <v>99500</v>
      </c>
      <c r="BB378" s="103">
        <v>44000</v>
      </c>
      <c r="BC378" s="103">
        <v>68000</v>
      </c>
      <c r="BD378" s="102">
        <v>562000</v>
      </c>
      <c r="BE378" s="104">
        <v>6.7000000000000004E-2</v>
      </c>
      <c r="BF378" s="105">
        <v>0.89</v>
      </c>
      <c r="BG378" s="102">
        <v>6000</v>
      </c>
      <c r="BH378" s="102">
        <v>562000</v>
      </c>
      <c r="BI378" s="106">
        <v>6.7000000000000004E-2</v>
      </c>
      <c r="BJ378" s="96">
        <v>441</v>
      </c>
      <c r="BK378" s="99">
        <f t="shared" si="32"/>
        <v>0.312</v>
      </c>
      <c r="BL378" s="99">
        <f t="shared" si="33"/>
        <v>0.57999999999999996</v>
      </c>
      <c r="CN378" s="97" t="s">
        <v>1620</v>
      </c>
      <c r="CO378" s="96" t="s">
        <v>704</v>
      </c>
      <c r="CP378" s="169" t="s">
        <v>1462</v>
      </c>
      <c r="CQ378" s="169" t="s">
        <v>171</v>
      </c>
      <c r="CR378" s="98">
        <v>36300</v>
      </c>
      <c r="CS378" s="98">
        <v>75000</v>
      </c>
      <c r="CT378" s="170">
        <v>0.52</v>
      </c>
    </row>
    <row r="379" spans="47:98" ht="21" hidden="1" customHeight="1" x14ac:dyDescent="0.25">
      <c r="AU379" s="99"/>
      <c r="AV379" s="100">
        <v>973</v>
      </c>
      <c r="AW379" s="96" t="s">
        <v>2486</v>
      </c>
      <c r="AX379" s="96" t="s">
        <v>835</v>
      </c>
      <c r="AY379" s="101" t="s">
        <v>159</v>
      </c>
      <c r="AZ379" s="101" t="s">
        <v>195</v>
      </c>
      <c r="BA379" s="102">
        <v>71500</v>
      </c>
      <c r="BB379" s="103">
        <v>36500</v>
      </c>
      <c r="BC379" s="103">
        <v>63000</v>
      </c>
      <c r="BD379" s="102">
        <v>349500</v>
      </c>
      <c r="BE379" s="104">
        <v>6.2E-2</v>
      </c>
      <c r="BF379" s="105">
        <v>0.88</v>
      </c>
      <c r="BG379" s="102">
        <v>6500</v>
      </c>
      <c r="BH379" s="102">
        <v>379900</v>
      </c>
      <c r="BI379" s="106">
        <v>8.2000000000000003E-2</v>
      </c>
      <c r="BJ379" s="96">
        <v>507</v>
      </c>
      <c r="BK379" s="99">
        <f t="shared" si="32"/>
        <v>3.5999999999999997E-2</v>
      </c>
      <c r="BL379" s="99">
        <f t="shared" si="33"/>
        <v>0.06</v>
      </c>
      <c r="CN379" s="97">
        <v>422</v>
      </c>
      <c r="CO379" s="96" t="s">
        <v>493</v>
      </c>
      <c r="CP379" s="169" t="s">
        <v>1462</v>
      </c>
      <c r="CQ379" s="169" t="s">
        <v>1461</v>
      </c>
      <c r="CR379" s="98">
        <v>45200</v>
      </c>
      <c r="CS379" s="98">
        <v>75200</v>
      </c>
      <c r="CT379" s="170">
        <v>0.51</v>
      </c>
    </row>
    <row r="380" spans="47:98" ht="21" hidden="1" customHeight="1" x14ac:dyDescent="0.25">
      <c r="AU380" s="99"/>
      <c r="AV380" s="100">
        <v>1052</v>
      </c>
      <c r="AW380" s="96" t="s">
        <v>2487</v>
      </c>
      <c r="AX380" s="96" t="s">
        <v>835</v>
      </c>
      <c r="AY380" s="101" t="s">
        <v>163</v>
      </c>
      <c r="AZ380" s="101" t="s">
        <v>195</v>
      </c>
      <c r="BA380" s="102">
        <v>102500</v>
      </c>
      <c r="BB380" s="103">
        <v>36500</v>
      </c>
      <c r="BC380" s="103">
        <v>63000</v>
      </c>
      <c r="BD380" s="102">
        <v>318200</v>
      </c>
      <c r="BE380" s="104">
        <v>0.05</v>
      </c>
      <c r="BF380" s="105">
        <v>0.88</v>
      </c>
      <c r="BG380" s="102">
        <v>6500</v>
      </c>
      <c r="BH380" s="102">
        <v>318200</v>
      </c>
      <c r="BI380" s="106">
        <v>0.05</v>
      </c>
      <c r="BJ380" s="96">
        <v>507</v>
      </c>
      <c r="BK380" s="99">
        <f t="shared" si="32"/>
        <v>0.33300000000000002</v>
      </c>
      <c r="BL380" s="99">
        <f t="shared" si="33"/>
        <v>0.06</v>
      </c>
      <c r="CN380" s="97">
        <v>474</v>
      </c>
      <c r="CO380" s="96" t="s">
        <v>643</v>
      </c>
      <c r="CP380" s="169" t="s">
        <v>1451</v>
      </c>
      <c r="CQ380" s="169" t="s">
        <v>195</v>
      </c>
      <c r="CR380" s="98">
        <v>41000</v>
      </c>
      <c r="CS380" s="98">
        <v>72700</v>
      </c>
      <c r="CT380" s="170">
        <v>0.55000000000000004</v>
      </c>
    </row>
    <row r="381" spans="47:98" ht="21" hidden="1" customHeight="1" x14ac:dyDescent="0.25">
      <c r="AU381" s="99"/>
      <c r="AV381" s="100">
        <v>888</v>
      </c>
      <c r="AW381" s="96" t="s">
        <v>2511</v>
      </c>
      <c r="AX381" s="96" t="s">
        <v>771</v>
      </c>
      <c r="AY381" s="101" t="s">
        <v>159</v>
      </c>
      <c r="AZ381" s="101" t="s">
        <v>195</v>
      </c>
      <c r="BA381" s="102">
        <v>69500</v>
      </c>
      <c r="BB381" s="103">
        <v>40000</v>
      </c>
      <c r="BC381" s="103">
        <v>57500</v>
      </c>
      <c r="BD381" s="102">
        <v>388100</v>
      </c>
      <c r="BE381" s="104">
        <v>6.6000000000000003E-2</v>
      </c>
      <c r="BF381" s="105">
        <v>0.89</v>
      </c>
      <c r="BG381" s="102">
        <v>7750</v>
      </c>
      <c r="BH381" s="102">
        <v>423700</v>
      </c>
      <c r="BI381" s="106">
        <v>9.1999999999999998E-2</v>
      </c>
      <c r="BJ381" s="96">
        <v>529</v>
      </c>
      <c r="BK381" s="99">
        <f t="shared" si="32"/>
        <v>2.3E-2</v>
      </c>
      <c r="BL381" s="99">
        <f t="shared" si="33"/>
        <v>0.23899999999999999</v>
      </c>
      <c r="CN381" s="97" t="s">
        <v>1721</v>
      </c>
      <c r="CO381" s="96" t="s">
        <v>840</v>
      </c>
      <c r="CP381" s="169" t="s">
        <v>1451</v>
      </c>
      <c r="CQ381" s="169" t="s">
        <v>195</v>
      </c>
      <c r="CR381" s="98">
        <v>39300</v>
      </c>
      <c r="CS381" s="98">
        <v>65800</v>
      </c>
      <c r="CT381" s="170">
        <v>0.48</v>
      </c>
    </row>
    <row r="382" spans="47:98" ht="21" hidden="1" customHeight="1" x14ac:dyDescent="0.25">
      <c r="AU382" s="99"/>
      <c r="AV382" s="100">
        <v>966</v>
      </c>
      <c r="AW382" s="96" t="s">
        <v>2512</v>
      </c>
      <c r="AX382" s="96" t="s">
        <v>771</v>
      </c>
      <c r="AY382" s="101" t="s">
        <v>163</v>
      </c>
      <c r="AZ382" s="101" t="s">
        <v>195</v>
      </c>
      <c r="BA382" s="102">
        <v>102500</v>
      </c>
      <c r="BB382" s="103">
        <v>40000</v>
      </c>
      <c r="BC382" s="103">
        <v>57500</v>
      </c>
      <c r="BD382" s="102">
        <v>355000</v>
      </c>
      <c r="BE382" s="104">
        <v>5.2999999999999999E-2</v>
      </c>
      <c r="BF382" s="105">
        <v>0.89</v>
      </c>
      <c r="BG382" s="102">
        <v>7750</v>
      </c>
      <c r="BH382" s="102">
        <v>355000</v>
      </c>
      <c r="BI382" s="106">
        <v>5.2999999999999999E-2</v>
      </c>
      <c r="BJ382" s="96">
        <v>529</v>
      </c>
      <c r="BK382" s="99">
        <f t="shared" si="32"/>
        <v>0.33300000000000002</v>
      </c>
      <c r="BL382" s="99">
        <f t="shared" si="33"/>
        <v>0.23899999999999999</v>
      </c>
      <c r="CN382" s="97" t="s">
        <v>1749</v>
      </c>
      <c r="CO382" s="96" t="s">
        <v>689</v>
      </c>
      <c r="CP382" s="169" t="s">
        <v>1448</v>
      </c>
      <c r="CQ382" s="169" t="s">
        <v>1476</v>
      </c>
      <c r="CR382" s="98">
        <v>39600</v>
      </c>
      <c r="CS382" s="98">
        <v>64100</v>
      </c>
      <c r="CT382" s="170">
        <v>0.45</v>
      </c>
    </row>
    <row r="383" spans="47:98" ht="21" hidden="1" customHeight="1" x14ac:dyDescent="0.25">
      <c r="AU383" s="99"/>
      <c r="AV383" s="100">
        <v>894</v>
      </c>
      <c r="AW383" s="96" t="s">
        <v>2654</v>
      </c>
      <c r="AX383" s="96" t="s">
        <v>777</v>
      </c>
      <c r="AY383" s="101" t="s">
        <v>159</v>
      </c>
      <c r="AZ383" s="101" t="s">
        <v>195</v>
      </c>
      <c r="BA383" s="102">
        <v>71000</v>
      </c>
      <c r="BB383" s="103">
        <v>41500</v>
      </c>
      <c r="BC383" s="103">
        <v>60000</v>
      </c>
      <c r="BD383" s="102">
        <v>385000</v>
      </c>
      <c r="BE383" s="104">
        <v>6.5000000000000002E-2</v>
      </c>
      <c r="BF383" s="105">
        <v>0.83</v>
      </c>
      <c r="BG383" s="102">
        <v>6250</v>
      </c>
      <c r="BH383" s="102">
        <v>415300</v>
      </c>
      <c r="BI383" s="106">
        <v>8.5000000000000006E-2</v>
      </c>
      <c r="BJ383" s="96">
        <v>648</v>
      </c>
      <c r="BK383" s="99">
        <f t="shared" si="32"/>
        <v>3.1E-2</v>
      </c>
      <c r="BL383" s="99">
        <f t="shared" si="33"/>
        <v>0.37</v>
      </c>
      <c r="CN383" s="97" t="s">
        <v>1750</v>
      </c>
      <c r="CO383" s="96" t="s">
        <v>833</v>
      </c>
      <c r="CP383" s="169" t="s">
        <v>1462</v>
      </c>
      <c r="CQ383" s="169" t="s">
        <v>1461</v>
      </c>
      <c r="CR383" s="98">
        <v>39200</v>
      </c>
      <c r="CS383" s="98">
        <v>64000</v>
      </c>
      <c r="CT383" s="170">
        <v>0.51</v>
      </c>
    </row>
    <row r="384" spans="47:98" ht="21" hidden="1" customHeight="1" x14ac:dyDescent="0.25">
      <c r="AU384" s="99"/>
      <c r="AV384" s="100">
        <v>977</v>
      </c>
      <c r="AW384" s="96" t="s">
        <v>2655</v>
      </c>
      <c r="AX384" s="96" t="s">
        <v>777</v>
      </c>
      <c r="AY384" s="101" t="s">
        <v>163</v>
      </c>
      <c r="AZ384" s="101" t="s">
        <v>195</v>
      </c>
      <c r="BA384" s="102">
        <v>107000</v>
      </c>
      <c r="BB384" s="103">
        <v>41500</v>
      </c>
      <c r="BC384" s="103">
        <v>60000</v>
      </c>
      <c r="BD384" s="102">
        <v>348800</v>
      </c>
      <c r="BE384" s="104">
        <v>5.0999999999999997E-2</v>
      </c>
      <c r="BF384" s="105">
        <v>0.83</v>
      </c>
      <c r="BG384" s="102">
        <v>6250</v>
      </c>
      <c r="BH384" s="102">
        <v>348800</v>
      </c>
      <c r="BI384" s="106">
        <v>5.0999999999999997E-2</v>
      </c>
      <c r="BJ384" s="96">
        <v>648</v>
      </c>
      <c r="BK384" s="99">
        <f t="shared" si="32"/>
        <v>0.36099999999999999</v>
      </c>
      <c r="BL384" s="99">
        <f t="shared" si="33"/>
        <v>0.37</v>
      </c>
      <c r="CN384" s="97" t="s">
        <v>1471</v>
      </c>
      <c r="CO384" s="96" t="s">
        <v>578</v>
      </c>
      <c r="CP384" s="169" t="s">
        <v>1462</v>
      </c>
      <c r="CQ384" s="169" t="s">
        <v>171</v>
      </c>
      <c r="CR384" s="98">
        <v>44400</v>
      </c>
      <c r="CS384" s="98">
        <v>103000</v>
      </c>
      <c r="CT384" s="170">
        <v>0.43</v>
      </c>
    </row>
    <row r="385" spans="47:98" ht="21" hidden="1" customHeight="1" x14ac:dyDescent="0.25">
      <c r="AU385" s="99"/>
      <c r="AV385" s="100">
        <v>861</v>
      </c>
      <c r="AW385" s="96" t="s">
        <v>2671</v>
      </c>
      <c r="AX385" s="96" t="s">
        <v>756</v>
      </c>
      <c r="AY385" s="101" t="s">
        <v>159</v>
      </c>
      <c r="AZ385" s="101" t="s">
        <v>195</v>
      </c>
      <c r="BA385" s="102">
        <v>70500</v>
      </c>
      <c r="BB385" s="103">
        <v>42500</v>
      </c>
      <c r="BC385" s="103">
        <v>76000</v>
      </c>
      <c r="BD385" s="102">
        <v>404800</v>
      </c>
      <c r="BE385" s="104">
        <v>6.7000000000000004E-2</v>
      </c>
      <c r="BF385" s="105">
        <v>0.91</v>
      </c>
      <c r="BG385" s="102">
        <v>5500</v>
      </c>
      <c r="BH385" s="102">
        <v>430400</v>
      </c>
      <c r="BI385" s="106">
        <v>8.3000000000000004E-2</v>
      </c>
      <c r="BJ385" s="96">
        <v>658</v>
      </c>
      <c r="BK385" s="99">
        <f t="shared" si="32"/>
        <v>2.7E-2</v>
      </c>
      <c r="BL385" s="99">
        <f t="shared" si="33"/>
        <v>0.45400000000000001</v>
      </c>
      <c r="CN385" s="97">
        <v>60</v>
      </c>
      <c r="CO385" s="96" t="s">
        <v>205</v>
      </c>
      <c r="CP385" s="169" t="s">
        <v>1462</v>
      </c>
      <c r="CQ385" s="169" t="s">
        <v>169</v>
      </c>
      <c r="CR385" s="98">
        <v>61800</v>
      </c>
      <c r="CS385" s="98">
        <v>98700</v>
      </c>
      <c r="CT385" s="170">
        <v>0.46</v>
      </c>
    </row>
    <row r="386" spans="47:98" ht="21" hidden="1" customHeight="1" x14ac:dyDescent="0.25">
      <c r="AU386" s="99"/>
      <c r="AV386" s="100">
        <v>918</v>
      </c>
      <c r="AW386" s="96" t="s">
        <v>2672</v>
      </c>
      <c r="AX386" s="96" t="s">
        <v>756</v>
      </c>
      <c r="AY386" s="101" t="s">
        <v>163</v>
      </c>
      <c r="AZ386" s="101" t="s">
        <v>195</v>
      </c>
      <c r="BA386" s="102">
        <v>99000</v>
      </c>
      <c r="BB386" s="103">
        <v>42500</v>
      </c>
      <c r="BC386" s="103">
        <v>76000</v>
      </c>
      <c r="BD386" s="102">
        <v>376300</v>
      </c>
      <c r="BE386" s="104">
        <v>5.5E-2</v>
      </c>
      <c r="BF386" s="105">
        <v>0.91</v>
      </c>
      <c r="BG386" s="102">
        <v>5500</v>
      </c>
      <c r="BH386" s="102">
        <v>376300</v>
      </c>
      <c r="BI386" s="106">
        <v>5.5E-2</v>
      </c>
      <c r="BJ386" s="96">
        <v>658</v>
      </c>
      <c r="BK386" s="99">
        <f t="shared" si="32"/>
        <v>0.307</v>
      </c>
      <c r="BL386" s="99">
        <f t="shared" si="33"/>
        <v>0.45400000000000001</v>
      </c>
      <c r="CN386" s="97" t="s">
        <v>1765</v>
      </c>
      <c r="CO386" s="96" t="s">
        <v>767</v>
      </c>
      <c r="CP386" s="169" t="s">
        <v>1451</v>
      </c>
      <c r="CQ386" s="169" t="s">
        <v>177</v>
      </c>
      <c r="CR386" s="98">
        <v>46600</v>
      </c>
      <c r="CS386" s="98">
        <v>62600</v>
      </c>
      <c r="CT386" s="170">
        <v>0.71</v>
      </c>
    </row>
    <row r="387" spans="47:98" ht="21" hidden="1" customHeight="1" x14ac:dyDescent="0.25">
      <c r="AU387" s="99"/>
      <c r="AV387" s="100">
        <v>710</v>
      </c>
      <c r="AW387" s="96" t="s">
        <v>2865</v>
      </c>
      <c r="AX387" s="96" t="s">
        <v>661</v>
      </c>
      <c r="AY387" s="101" t="s">
        <v>159</v>
      </c>
      <c r="AZ387" s="101" t="s">
        <v>195</v>
      </c>
      <c r="BA387" s="102">
        <v>68000</v>
      </c>
      <c r="BB387" s="103">
        <v>41500</v>
      </c>
      <c r="BC387" s="103">
        <v>71500</v>
      </c>
      <c r="BD387" s="102">
        <v>469700</v>
      </c>
      <c r="BE387" s="104">
        <v>7.2999999999999995E-2</v>
      </c>
      <c r="BF387" s="105">
        <v>0.97</v>
      </c>
      <c r="BG387" s="102">
        <v>6500</v>
      </c>
      <c r="BH387" s="102">
        <v>500300</v>
      </c>
      <c r="BI387" s="106">
        <v>9.4E-2</v>
      </c>
      <c r="BJ387" s="96">
        <v>804</v>
      </c>
      <c r="BK387" s="99">
        <f t="shared" si="32"/>
        <v>1.2E-2</v>
      </c>
      <c r="BL387" s="99">
        <f t="shared" si="33"/>
        <v>0.37</v>
      </c>
      <c r="CN387" s="97" t="s">
        <v>1744</v>
      </c>
      <c r="CO387" s="96" t="s">
        <v>770</v>
      </c>
      <c r="CP387" s="169" t="s">
        <v>1467</v>
      </c>
      <c r="CQ387" s="169" t="s">
        <v>177</v>
      </c>
      <c r="CR387" s="98">
        <v>36500</v>
      </c>
      <c r="CS387" s="98">
        <v>64500</v>
      </c>
      <c r="CT387" s="170">
        <v>0.65</v>
      </c>
    </row>
    <row r="388" spans="47:98" ht="21" hidden="1" customHeight="1" x14ac:dyDescent="0.25">
      <c r="AU388" s="99"/>
      <c r="AV388" s="100">
        <v>786</v>
      </c>
      <c r="AW388" s="96" t="s">
        <v>2866</v>
      </c>
      <c r="AX388" s="96" t="s">
        <v>661</v>
      </c>
      <c r="AY388" s="101" t="s">
        <v>163</v>
      </c>
      <c r="AZ388" s="101" t="s">
        <v>195</v>
      </c>
      <c r="BA388" s="102">
        <v>100500</v>
      </c>
      <c r="BB388" s="103">
        <v>41500</v>
      </c>
      <c r="BC388" s="103">
        <v>71500</v>
      </c>
      <c r="BD388" s="102">
        <v>437400</v>
      </c>
      <c r="BE388" s="104">
        <v>5.8999999999999997E-2</v>
      </c>
      <c r="BF388" s="105">
        <v>0.97</v>
      </c>
      <c r="BG388" s="102">
        <v>6500</v>
      </c>
      <c r="BH388" s="102">
        <v>437400</v>
      </c>
      <c r="BI388" s="106">
        <v>5.8999999999999997E-2</v>
      </c>
      <c r="BJ388" s="96">
        <v>804</v>
      </c>
      <c r="BK388" s="99">
        <f t="shared" si="32"/>
        <v>0.316</v>
      </c>
      <c r="BL388" s="99">
        <f t="shared" si="33"/>
        <v>0.37</v>
      </c>
      <c r="CN388" s="97" t="s">
        <v>1610</v>
      </c>
      <c r="CO388" s="96" t="s">
        <v>1612</v>
      </c>
      <c r="CP388" s="169" t="s">
        <v>1462</v>
      </c>
      <c r="CQ388" s="169" t="s">
        <v>171</v>
      </c>
      <c r="CR388" s="98">
        <v>35000</v>
      </c>
      <c r="CS388" s="98">
        <v>76000</v>
      </c>
      <c r="CT388" s="170">
        <v>0.47</v>
      </c>
    </row>
    <row r="389" spans="47:98" ht="21" hidden="1" customHeight="1" x14ac:dyDescent="0.25">
      <c r="AU389" s="99"/>
      <c r="AV389" s="100">
        <v>956</v>
      </c>
      <c r="AW389" s="96" t="s">
        <v>2867</v>
      </c>
      <c r="AX389" s="96" t="s">
        <v>823</v>
      </c>
      <c r="AY389" s="101" t="s">
        <v>159</v>
      </c>
      <c r="AZ389" s="101" t="s">
        <v>192</v>
      </c>
      <c r="BA389" s="102">
        <v>62500</v>
      </c>
      <c r="BB389" s="103">
        <v>41000</v>
      </c>
      <c r="BC389" s="103">
        <v>77000</v>
      </c>
      <c r="BD389" s="102">
        <v>361000</v>
      </c>
      <c r="BE389" s="104">
        <v>6.7000000000000004E-2</v>
      </c>
      <c r="BF389" s="105">
        <v>0.85</v>
      </c>
      <c r="BG389" s="102">
        <v>5750</v>
      </c>
      <c r="BH389" s="102">
        <v>388300</v>
      </c>
      <c r="BI389" s="106">
        <v>8.7999999999999995E-2</v>
      </c>
      <c r="BJ389" s="96">
        <v>805</v>
      </c>
      <c r="BK389" s="99">
        <f t="shared" si="32"/>
        <v>5.0000000000000001E-3</v>
      </c>
      <c r="BL389" s="99">
        <f t="shared" si="33"/>
        <v>0.32800000000000001</v>
      </c>
      <c r="CN389" s="97" t="s">
        <v>1784</v>
      </c>
      <c r="CO389" s="96" t="s">
        <v>957</v>
      </c>
      <c r="CP389" s="169" t="s">
        <v>1451</v>
      </c>
      <c r="CQ389" s="169" t="s">
        <v>195</v>
      </c>
      <c r="CR389" s="98">
        <v>37700</v>
      </c>
      <c r="CS389" s="98">
        <v>60600</v>
      </c>
      <c r="CT389" s="170">
        <v>0.48</v>
      </c>
    </row>
    <row r="390" spans="47:98" ht="21" hidden="1" customHeight="1" x14ac:dyDescent="0.25">
      <c r="AU390" s="99"/>
      <c r="AV390" s="100">
        <v>1041</v>
      </c>
      <c r="AW390" s="96" t="s">
        <v>2868</v>
      </c>
      <c r="AX390" s="96" t="s">
        <v>823</v>
      </c>
      <c r="AY390" s="101" t="s">
        <v>163</v>
      </c>
      <c r="AZ390" s="101" t="s">
        <v>192</v>
      </c>
      <c r="BA390" s="102">
        <v>100000</v>
      </c>
      <c r="BB390" s="103">
        <v>41000</v>
      </c>
      <c r="BC390" s="103">
        <v>77000</v>
      </c>
      <c r="BD390" s="102">
        <v>323300</v>
      </c>
      <c r="BE390" s="104">
        <v>5.0999999999999997E-2</v>
      </c>
      <c r="BF390" s="105">
        <v>0.85</v>
      </c>
      <c r="BG390" s="102">
        <v>5750</v>
      </c>
      <c r="BH390" s="102">
        <v>323300</v>
      </c>
      <c r="BI390" s="106">
        <v>5.0999999999999997E-2</v>
      </c>
      <c r="BJ390" s="96">
        <v>805</v>
      </c>
      <c r="BK390" s="99">
        <f t="shared" ref="BK390:BK453" si="35">_xlfn.PERCENTRANK.INC($BA$5:$BA$1160,BA390)</f>
        <v>0.314</v>
      </c>
      <c r="BL390" s="99">
        <f t="shared" ref="BL390:BL453" si="36">IF(BB390="No Data","No Data",_xlfn.PERCENTRANK.INC($BB$5:$BB$1160,BB390))</f>
        <v>0.32800000000000001</v>
      </c>
      <c r="CN390" s="97" t="s">
        <v>1492</v>
      </c>
      <c r="CO390" s="96" t="s">
        <v>356</v>
      </c>
      <c r="CP390" s="169" t="s">
        <v>1451</v>
      </c>
      <c r="CQ390" s="169" t="s">
        <v>1464</v>
      </c>
      <c r="CR390" s="98">
        <v>44500</v>
      </c>
      <c r="CS390" s="98">
        <v>91500</v>
      </c>
      <c r="CT390" s="170">
        <v>0.42</v>
      </c>
    </row>
    <row r="391" spans="47:98" ht="21" hidden="1" customHeight="1" x14ac:dyDescent="0.25">
      <c r="AU391" s="99"/>
      <c r="AV391" s="100">
        <v>541</v>
      </c>
      <c r="AW391" s="96" t="s">
        <v>2922</v>
      </c>
      <c r="AX391" s="96" t="s">
        <v>549</v>
      </c>
      <c r="AY391" s="101" t="s">
        <v>159</v>
      </c>
      <c r="AZ391" s="101" t="s">
        <v>192</v>
      </c>
      <c r="BA391" s="102">
        <v>74000</v>
      </c>
      <c r="BB391" s="103">
        <v>41000</v>
      </c>
      <c r="BC391" s="103">
        <v>69500</v>
      </c>
      <c r="BD391" s="102">
        <v>556500</v>
      </c>
      <c r="BE391" s="104">
        <v>7.4999999999999997E-2</v>
      </c>
      <c r="BF391" s="105">
        <v>0.82</v>
      </c>
      <c r="BG391" s="102">
        <v>7000</v>
      </c>
      <c r="BH391" s="102">
        <v>588500</v>
      </c>
      <c r="BI391" s="106">
        <v>9.6000000000000002E-2</v>
      </c>
      <c r="BJ391" s="96">
        <v>842</v>
      </c>
      <c r="BK391" s="99">
        <f t="shared" si="35"/>
        <v>4.8000000000000001E-2</v>
      </c>
      <c r="BL391" s="99">
        <f t="shared" si="36"/>
        <v>0.32800000000000001</v>
      </c>
      <c r="CN391" s="97" t="s">
        <v>44</v>
      </c>
      <c r="CO391" s="96" t="s">
        <v>201</v>
      </c>
      <c r="CP391" s="169" t="s">
        <v>1451</v>
      </c>
      <c r="CQ391" s="169" t="s">
        <v>1456</v>
      </c>
      <c r="CR391" s="98">
        <v>57600</v>
      </c>
      <c r="CS391" s="98">
        <v>102000</v>
      </c>
      <c r="CT391" s="170">
        <v>0.44</v>
      </c>
    </row>
    <row r="392" spans="47:98" ht="21" hidden="1" customHeight="1" x14ac:dyDescent="0.25">
      <c r="AU392" s="99"/>
      <c r="AV392" s="100">
        <v>625</v>
      </c>
      <c r="AW392" s="96" t="s">
        <v>2923</v>
      </c>
      <c r="AX392" s="96" t="s">
        <v>549</v>
      </c>
      <c r="AY392" s="101" t="s">
        <v>163</v>
      </c>
      <c r="AZ392" s="101" t="s">
        <v>192</v>
      </c>
      <c r="BA392" s="102">
        <v>115500</v>
      </c>
      <c r="BB392" s="103">
        <v>41000</v>
      </c>
      <c r="BC392" s="103">
        <v>69500</v>
      </c>
      <c r="BD392" s="102">
        <v>515100</v>
      </c>
      <c r="BE392" s="104">
        <v>0.06</v>
      </c>
      <c r="BF392" s="105">
        <v>0.82</v>
      </c>
      <c r="BG392" s="102">
        <v>7000</v>
      </c>
      <c r="BH392" s="102">
        <v>515100</v>
      </c>
      <c r="BI392" s="106">
        <v>0.06</v>
      </c>
      <c r="BJ392" s="96">
        <v>842</v>
      </c>
      <c r="BK392" s="99">
        <f t="shared" si="35"/>
        <v>0.42399999999999999</v>
      </c>
      <c r="BL392" s="99">
        <f t="shared" si="36"/>
        <v>0.32800000000000001</v>
      </c>
      <c r="CN392" s="97" t="s">
        <v>1738</v>
      </c>
      <c r="CO392" s="96" t="s">
        <v>711</v>
      </c>
      <c r="CP392" s="169" t="s">
        <v>1462</v>
      </c>
      <c r="CQ392" s="169" t="s">
        <v>195</v>
      </c>
      <c r="CR392" s="98">
        <v>40200</v>
      </c>
      <c r="CS392" s="98">
        <v>65000</v>
      </c>
      <c r="CT392" s="170">
        <v>0.56999999999999995</v>
      </c>
    </row>
    <row r="393" spans="47:98" ht="21" hidden="1" customHeight="1" x14ac:dyDescent="0.25">
      <c r="AU393" s="99"/>
      <c r="AV393" s="100">
        <v>582</v>
      </c>
      <c r="AW393" s="96" t="s">
        <v>3135</v>
      </c>
      <c r="AX393" s="96" t="s">
        <v>575</v>
      </c>
      <c r="AY393" s="101" t="s">
        <v>152</v>
      </c>
      <c r="AZ393" s="101" t="s">
        <v>153</v>
      </c>
      <c r="BA393" s="102">
        <v>117500</v>
      </c>
      <c r="BB393" s="103">
        <v>45000</v>
      </c>
      <c r="BC393" s="103">
        <v>77500</v>
      </c>
      <c r="BD393" s="102">
        <v>535900</v>
      </c>
      <c r="BE393" s="104">
        <v>0.06</v>
      </c>
      <c r="BF393" s="105">
        <v>0.91</v>
      </c>
      <c r="BG393" s="102">
        <v>7500</v>
      </c>
      <c r="BH393" s="102">
        <v>568700</v>
      </c>
      <c r="BI393" s="106">
        <v>7.1999999999999995E-2</v>
      </c>
      <c r="BJ393" s="96">
        <v>1014</v>
      </c>
      <c r="BK393" s="99">
        <f t="shared" si="35"/>
        <v>0.437</v>
      </c>
      <c r="BL393" s="99">
        <f t="shared" si="36"/>
        <v>0.67100000000000004</v>
      </c>
      <c r="CN393" s="97">
        <v>972</v>
      </c>
      <c r="CO393" s="96" t="s">
        <v>1100</v>
      </c>
      <c r="CP393" s="169" t="s">
        <v>1462</v>
      </c>
      <c r="CQ393" s="169" t="s">
        <v>177</v>
      </c>
      <c r="CR393" s="98">
        <v>40100</v>
      </c>
      <c r="CS393" s="98">
        <v>53600</v>
      </c>
      <c r="CT393" s="169" t="s">
        <v>1459</v>
      </c>
    </row>
    <row r="394" spans="47:98" ht="21" hidden="1" customHeight="1" x14ac:dyDescent="0.25">
      <c r="AU394" s="99"/>
      <c r="AV394" s="100">
        <v>69</v>
      </c>
      <c r="AW394" s="96" t="s">
        <v>1997</v>
      </c>
      <c r="AX394" s="96" t="s">
        <v>225</v>
      </c>
      <c r="AY394" s="101" t="s">
        <v>152</v>
      </c>
      <c r="AZ394" s="101" t="s">
        <v>171</v>
      </c>
      <c r="BA394" s="102">
        <v>218500</v>
      </c>
      <c r="BB394" s="103">
        <v>53000</v>
      </c>
      <c r="BC394" s="103">
        <v>104000</v>
      </c>
      <c r="BD394" s="102">
        <v>1024000</v>
      </c>
      <c r="BE394" s="104">
        <v>6.0999999999999999E-2</v>
      </c>
      <c r="BF394" s="105">
        <v>0.52</v>
      </c>
      <c r="BG394" s="102">
        <v>36750</v>
      </c>
      <c r="BH394" s="102">
        <v>1175000</v>
      </c>
      <c r="BI394" s="106">
        <v>0.10299999999999999</v>
      </c>
      <c r="BJ394" s="96">
        <v>16</v>
      </c>
      <c r="BK394" s="99">
        <f t="shared" si="35"/>
        <v>0.95799999999999996</v>
      </c>
      <c r="BL394" s="99">
        <f t="shared" si="36"/>
        <v>0.93799999999999994</v>
      </c>
      <c r="CN394" s="97" t="s">
        <v>1556</v>
      </c>
      <c r="CO394" s="96" t="s">
        <v>333</v>
      </c>
      <c r="CP394" s="169" t="s">
        <v>1467</v>
      </c>
      <c r="CQ394" s="169" t="s">
        <v>1461</v>
      </c>
      <c r="CR394" s="98">
        <v>48800</v>
      </c>
      <c r="CS394" s="98">
        <v>81700</v>
      </c>
      <c r="CT394" s="170">
        <v>0.61</v>
      </c>
    </row>
    <row r="395" spans="47:98" ht="21" hidden="1" customHeight="1" x14ac:dyDescent="0.25">
      <c r="AU395" s="99"/>
      <c r="AV395" s="100">
        <v>645</v>
      </c>
      <c r="AW395" s="96" t="s">
        <v>2012</v>
      </c>
      <c r="AX395" s="96" t="s">
        <v>617</v>
      </c>
      <c r="AY395" s="101" t="s">
        <v>152</v>
      </c>
      <c r="AZ395" s="101" t="s">
        <v>177</v>
      </c>
      <c r="BA395" s="102">
        <v>175000</v>
      </c>
      <c r="BB395" s="103">
        <v>44000</v>
      </c>
      <c r="BC395" s="103">
        <v>75000</v>
      </c>
      <c r="BD395" s="102">
        <v>504600</v>
      </c>
      <c r="BE395" s="104">
        <v>4.8000000000000001E-2</v>
      </c>
      <c r="BF395" s="105">
        <v>0.96</v>
      </c>
      <c r="BG395" s="102">
        <v>17750</v>
      </c>
      <c r="BH395" s="102">
        <v>576100</v>
      </c>
      <c r="BI395" s="106">
        <v>6.6000000000000003E-2</v>
      </c>
      <c r="BJ395" s="96">
        <v>29</v>
      </c>
      <c r="BK395" s="99">
        <f t="shared" si="35"/>
        <v>0.81899999999999995</v>
      </c>
      <c r="BL395" s="99">
        <f t="shared" si="36"/>
        <v>0.57999999999999996</v>
      </c>
      <c r="CN395" s="97" t="s">
        <v>1714</v>
      </c>
      <c r="CO395" s="96" t="s">
        <v>890</v>
      </c>
      <c r="CP395" s="169" t="s">
        <v>1448</v>
      </c>
      <c r="CQ395" s="169" t="s">
        <v>195</v>
      </c>
      <c r="CR395" s="98">
        <v>33400</v>
      </c>
      <c r="CS395" s="98">
        <v>66500</v>
      </c>
      <c r="CT395" s="170">
        <v>0.56999999999999995</v>
      </c>
    </row>
    <row r="396" spans="47:98" ht="21" hidden="1" customHeight="1" x14ac:dyDescent="0.25">
      <c r="AU396" s="99"/>
      <c r="AV396" s="100">
        <v>25</v>
      </c>
      <c r="AW396" s="96" t="s">
        <v>2023</v>
      </c>
      <c r="AX396" s="96" t="s">
        <v>183</v>
      </c>
      <c r="AY396" s="101" t="s">
        <v>152</v>
      </c>
      <c r="AZ396" s="101" t="s">
        <v>177</v>
      </c>
      <c r="BA396" s="102">
        <v>217500</v>
      </c>
      <c r="BB396" s="103">
        <v>60000</v>
      </c>
      <c r="BC396" s="103">
        <v>123000</v>
      </c>
      <c r="BD396" s="102">
        <v>1228000</v>
      </c>
      <c r="BE396" s="104">
        <v>6.7000000000000004E-2</v>
      </c>
      <c r="BF396" s="105">
        <v>0.49</v>
      </c>
      <c r="BG396" s="102">
        <v>27750</v>
      </c>
      <c r="BH396" s="102">
        <v>1340000</v>
      </c>
      <c r="BI396" s="106">
        <v>9.1999999999999998E-2</v>
      </c>
      <c r="BJ396" s="96">
        <v>42</v>
      </c>
      <c r="BK396" s="99">
        <f t="shared" si="35"/>
        <v>0.95099999999999996</v>
      </c>
      <c r="BL396" s="99">
        <f t="shared" si="36"/>
        <v>0.98199999999999998</v>
      </c>
      <c r="CN396" s="97" t="s">
        <v>1812</v>
      </c>
      <c r="CO396" s="96" t="s">
        <v>904</v>
      </c>
      <c r="CP396" s="169" t="s">
        <v>1467</v>
      </c>
      <c r="CQ396" s="169" t="s">
        <v>195</v>
      </c>
      <c r="CR396" s="98">
        <v>39800</v>
      </c>
      <c r="CS396" s="98">
        <v>57800</v>
      </c>
      <c r="CT396" s="170">
        <v>0.59</v>
      </c>
    </row>
    <row r="397" spans="47:98" ht="21" hidden="1" customHeight="1" x14ac:dyDescent="0.25">
      <c r="AU397" s="99"/>
      <c r="AV397" s="100">
        <v>109</v>
      </c>
      <c r="AW397" s="96" t="s">
        <v>2036</v>
      </c>
      <c r="AX397" s="96" t="s">
        <v>254</v>
      </c>
      <c r="AY397" s="101" t="s">
        <v>152</v>
      </c>
      <c r="AZ397" s="101" t="s">
        <v>177</v>
      </c>
      <c r="BA397" s="102">
        <v>207500</v>
      </c>
      <c r="BB397" s="103">
        <v>55000</v>
      </c>
      <c r="BC397" s="103">
        <v>92000</v>
      </c>
      <c r="BD397" s="102">
        <v>919800</v>
      </c>
      <c r="BE397" s="104">
        <v>5.8999999999999997E-2</v>
      </c>
      <c r="BF397" s="105">
        <v>0.7</v>
      </c>
      <c r="BG397" s="102">
        <v>23250</v>
      </c>
      <c r="BH397" s="102">
        <v>1015000</v>
      </c>
      <c r="BI397" s="106">
        <v>8.1000000000000003E-2</v>
      </c>
      <c r="BJ397" s="96">
        <v>58</v>
      </c>
      <c r="BK397" s="99">
        <f t="shared" si="35"/>
        <v>0.91500000000000004</v>
      </c>
      <c r="BL397" s="99">
        <f t="shared" si="36"/>
        <v>0.95899999999999996</v>
      </c>
      <c r="CN397" s="97" t="s">
        <v>1496</v>
      </c>
      <c r="CO397" s="96" t="s">
        <v>247</v>
      </c>
      <c r="CP397" s="169" t="s">
        <v>1462</v>
      </c>
      <c r="CQ397" s="169" t="s">
        <v>169</v>
      </c>
      <c r="CR397" s="98">
        <v>54300</v>
      </c>
      <c r="CS397" s="98">
        <v>90400</v>
      </c>
      <c r="CT397" s="170">
        <v>0.52</v>
      </c>
    </row>
    <row r="398" spans="47:98" ht="21" hidden="1" customHeight="1" x14ac:dyDescent="0.25">
      <c r="AU398" s="99"/>
      <c r="AV398" s="100">
        <v>151</v>
      </c>
      <c r="AW398" s="96" t="s">
        <v>2049</v>
      </c>
      <c r="AX398" s="96" t="s">
        <v>285</v>
      </c>
      <c r="AY398" s="101" t="s">
        <v>152</v>
      </c>
      <c r="AZ398" s="101" t="s">
        <v>166</v>
      </c>
      <c r="BA398" s="102">
        <v>219000</v>
      </c>
      <c r="BB398" s="103">
        <v>50500</v>
      </c>
      <c r="BC398" s="103">
        <v>95500</v>
      </c>
      <c r="BD398" s="102">
        <v>844600</v>
      </c>
      <c r="BE398" s="104">
        <v>5.5E-2</v>
      </c>
      <c r="BF398" s="105">
        <v>0.47</v>
      </c>
      <c r="BG398" s="102">
        <v>31000</v>
      </c>
      <c r="BH398" s="102">
        <v>969700</v>
      </c>
      <c r="BI398" s="106">
        <v>8.5999999999999993E-2</v>
      </c>
      <c r="BJ398" s="96">
        <v>74</v>
      </c>
      <c r="BK398" s="99">
        <f t="shared" si="35"/>
        <v>0.96099999999999997</v>
      </c>
      <c r="BL398" s="99">
        <f t="shared" si="36"/>
        <v>0.9</v>
      </c>
      <c r="CN398" s="97" t="s">
        <v>1498</v>
      </c>
      <c r="CO398" s="96" t="s">
        <v>595</v>
      </c>
      <c r="CP398" s="169" t="s">
        <v>1462</v>
      </c>
      <c r="CQ398" s="169" t="s">
        <v>171</v>
      </c>
      <c r="CR398" s="98">
        <v>36400</v>
      </c>
      <c r="CS398" s="98">
        <v>89500</v>
      </c>
      <c r="CT398" s="170">
        <v>0.64</v>
      </c>
    </row>
    <row r="399" spans="47:98" ht="21" hidden="1" customHeight="1" x14ac:dyDescent="0.25">
      <c r="AU399" s="99"/>
      <c r="AV399" s="100">
        <v>186</v>
      </c>
      <c r="AW399" s="96" t="s">
        <v>2050</v>
      </c>
      <c r="AX399" s="96" t="s">
        <v>308</v>
      </c>
      <c r="AY399" s="101" t="s">
        <v>152</v>
      </c>
      <c r="AZ399" s="101" t="s">
        <v>166</v>
      </c>
      <c r="BA399" s="102">
        <v>228000</v>
      </c>
      <c r="BB399" s="103">
        <v>48000</v>
      </c>
      <c r="BC399" s="103">
        <v>91000</v>
      </c>
      <c r="BD399" s="102">
        <v>799000</v>
      </c>
      <c r="BE399" s="104">
        <v>5.2999999999999999E-2</v>
      </c>
      <c r="BF399" s="105">
        <v>0.56999999999999995</v>
      </c>
      <c r="BG399" s="102">
        <v>25000</v>
      </c>
      <c r="BH399" s="102">
        <v>905000</v>
      </c>
      <c r="BI399" s="106">
        <v>7.4999999999999997E-2</v>
      </c>
      <c r="BJ399" s="96">
        <v>75</v>
      </c>
      <c r="BK399" s="99">
        <f t="shared" si="35"/>
        <v>0.98799999999999999</v>
      </c>
      <c r="BL399" s="99">
        <f t="shared" si="36"/>
        <v>0.79600000000000004</v>
      </c>
      <c r="CN399" s="97" t="s">
        <v>1591</v>
      </c>
      <c r="CO399" s="96" t="s">
        <v>821</v>
      </c>
      <c r="CP399" s="169" t="s">
        <v>1451</v>
      </c>
      <c r="CQ399" s="169" t="s">
        <v>177</v>
      </c>
      <c r="CR399" s="98">
        <v>45400</v>
      </c>
      <c r="CS399" s="98">
        <v>78100</v>
      </c>
      <c r="CT399" s="170">
        <v>0.6</v>
      </c>
    </row>
    <row r="400" spans="47:98" ht="21" hidden="1" customHeight="1" x14ac:dyDescent="0.25">
      <c r="AU400" s="99"/>
      <c r="AV400" s="100">
        <v>135</v>
      </c>
      <c r="AW400" s="96" t="s">
        <v>2056</v>
      </c>
      <c r="AX400" s="96" t="s">
        <v>274</v>
      </c>
      <c r="AY400" s="101" t="s">
        <v>152</v>
      </c>
      <c r="AZ400" s="101" t="s">
        <v>166</v>
      </c>
      <c r="BA400" s="102">
        <v>215000</v>
      </c>
      <c r="BB400" s="103">
        <v>44000</v>
      </c>
      <c r="BC400" s="103">
        <v>88000</v>
      </c>
      <c r="BD400" s="102">
        <v>866500</v>
      </c>
      <c r="BE400" s="104">
        <v>5.7000000000000002E-2</v>
      </c>
      <c r="BF400" s="105">
        <v>0.6</v>
      </c>
      <c r="BG400" s="102">
        <v>27750</v>
      </c>
      <c r="BH400" s="102">
        <v>978500</v>
      </c>
      <c r="BI400" s="106">
        <v>8.3000000000000004E-2</v>
      </c>
      <c r="BJ400" s="96">
        <v>80</v>
      </c>
      <c r="BK400" s="99">
        <f t="shared" si="35"/>
        <v>0.93600000000000005</v>
      </c>
      <c r="BL400" s="99">
        <f t="shared" si="36"/>
        <v>0.57999999999999996</v>
      </c>
      <c r="CN400" s="97" t="s">
        <v>1758</v>
      </c>
      <c r="CO400" s="96" t="s">
        <v>986</v>
      </c>
      <c r="CP400" s="169" t="s">
        <v>1467</v>
      </c>
      <c r="CQ400" s="169" t="s">
        <v>177</v>
      </c>
      <c r="CR400" s="98">
        <v>31500</v>
      </c>
      <c r="CS400" s="98">
        <v>63000</v>
      </c>
      <c r="CT400" s="170">
        <v>0.66</v>
      </c>
    </row>
    <row r="401" spans="47:98" ht="21" hidden="1" customHeight="1" x14ac:dyDescent="0.25">
      <c r="AU401" s="99"/>
      <c r="AV401" s="100">
        <v>809</v>
      </c>
      <c r="AW401" s="96" t="s">
        <v>2058</v>
      </c>
      <c r="AX401" s="96" t="s">
        <v>723</v>
      </c>
      <c r="AY401" s="101" t="s">
        <v>159</v>
      </c>
      <c r="AZ401" s="101" t="s">
        <v>195</v>
      </c>
      <c r="BA401" s="102">
        <v>94500</v>
      </c>
      <c r="BB401" s="103">
        <v>39500</v>
      </c>
      <c r="BC401" s="103">
        <v>75000</v>
      </c>
      <c r="BD401" s="102">
        <v>428000</v>
      </c>
      <c r="BE401" s="104">
        <v>0.06</v>
      </c>
      <c r="BF401" s="105">
        <v>0.62</v>
      </c>
      <c r="BG401" s="102">
        <v>4500</v>
      </c>
      <c r="BH401" s="102">
        <v>448400</v>
      </c>
      <c r="BI401" s="106">
        <v>6.9000000000000006E-2</v>
      </c>
      <c r="BJ401" s="96">
        <v>84</v>
      </c>
      <c r="BK401" s="99">
        <f t="shared" si="35"/>
        <v>0.254</v>
      </c>
      <c r="BL401" s="99">
        <f t="shared" si="36"/>
        <v>0.19600000000000001</v>
      </c>
      <c r="CN401" s="97" t="s">
        <v>1460</v>
      </c>
      <c r="CO401" s="96" t="s">
        <v>197</v>
      </c>
      <c r="CP401" s="169" t="s">
        <v>1451</v>
      </c>
      <c r="CQ401" s="169" t="s">
        <v>1454</v>
      </c>
      <c r="CR401" s="98">
        <v>58500</v>
      </c>
      <c r="CS401" s="98">
        <v>111000</v>
      </c>
      <c r="CT401" s="170">
        <v>0.48</v>
      </c>
    </row>
    <row r="402" spans="47:98" ht="21" hidden="1" customHeight="1" x14ac:dyDescent="0.25">
      <c r="AU402" s="99"/>
      <c r="AV402" s="100">
        <v>868</v>
      </c>
      <c r="AW402" s="96" t="s">
        <v>2059</v>
      </c>
      <c r="AX402" s="96" t="s">
        <v>723</v>
      </c>
      <c r="AY402" s="101" t="s">
        <v>163</v>
      </c>
      <c r="AZ402" s="101" t="s">
        <v>195</v>
      </c>
      <c r="BA402" s="102">
        <v>123000</v>
      </c>
      <c r="BB402" s="103">
        <v>39500</v>
      </c>
      <c r="BC402" s="103">
        <v>75000</v>
      </c>
      <c r="BD402" s="102">
        <v>399600</v>
      </c>
      <c r="BE402" s="104">
        <v>5.0999999999999997E-2</v>
      </c>
      <c r="BF402" s="105">
        <v>0.62</v>
      </c>
      <c r="BG402" s="102">
        <v>4500</v>
      </c>
      <c r="BH402" s="102">
        <v>399600</v>
      </c>
      <c r="BI402" s="106">
        <v>5.0999999999999997E-2</v>
      </c>
      <c r="BJ402" s="96">
        <v>84</v>
      </c>
      <c r="BK402" s="99">
        <f t="shared" si="35"/>
        <v>0.47699999999999998</v>
      </c>
      <c r="BL402" s="99">
        <f t="shared" si="36"/>
        <v>0.19600000000000001</v>
      </c>
      <c r="CN402" s="97" t="s">
        <v>1721</v>
      </c>
      <c r="CO402" s="96" t="s">
        <v>1005</v>
      </c>
      <c r="CP402" s="169" t="s">
        <v>1448</v>
      </c>
      <c r="CQ402" s="169" t="s">
        <v>177</v>
      </c>
      <c r="CR402" s="98">
        <v>40200</v>
      </c>
      <c r="CS402" s="98">
        <v>65800</v>
      </c>
      <c r="CT402" s="170">
        <v>0.61</v>
      </c>
    </row>
    <row r="403" spans="47:98" ht="21" hidden="1" customHeight="1" x14ac:dyDescent="0.25">
      <c r="AU403" s="99"/>
      <c r="AV403" s="100">
        <v>503</v>
      </c>
      <c r="AW403" s="96" t="s">
        <v>2130</v>
      </c>
      <c r="AX403" s="96" t="s">
        <v>523</v>
      </c>
      <c r="AY403" s="101" t="s">
        <v>152</v>
      </c>
      <c r="AZ403" s="101" t="s">
        <v>166</v>
      </c>
      <c r="BA403" s="102">
        <v>180500</v>
      </c>
      <c r="BB403" s="103">
        <v>41500</v>
      </c>
      <c r="BC403" s="103">
        <v>87500</v>
      </c>
      <c r="BD403" s="102">
        <v>570000</v>
      </c>
      <c r="BE403" s="104">
        <v>0.05</v>
      </c>
      <c r="BF403" s="105">
        <v>0.89</v>
      </c>
      <c r="BG403" s="102">
        <v>21250</v>
      </c>
      <c r="BH403" s="102">
        <v>655500</v>
      </c>
      <c r="BI403" s="106">
        <v>7.2999999999999995E-2</v>
      </c>
      <c r="BJ403" s="96">
        <v>146</v>
      </c>
      <c r="BK403" s="99">
        <f t="shared" si="35"/>
        <v>0.84099999999999997</v>
      </c>
      <c r="BL403" s="99">
        <f t="shared" si="36"/>
        <v>0.37</v>
      </c>
      <c r="CN403" s="97" t="s">
        <v>1803</v>
      </c>
      <c r="CO403" s="96" t="s">
        <v>981</v>
      </c>
      <c r="CP403" s="169" t="s">
        <v>1451</v>
      </c>
      <c r="CQ403" s="169" t="s">
        <v>177</v>
      </c>
      <c r="CR403" s="98">
        <v>39800</v>
      </c>
      <c r="CS403" s="98">
        <v>58900</v>
      </c>
      <c r="CT403" s="170">
        <v>0.49</v>
      </c>
    </row>
    <row r="404" spans="47:98" ht="21" hidden="1" customHeight="1" x14ac:dyDescent="0.25">
      <c r="AU404" s="99"/>
      <c r="AV404" s="100">
        <v>158</v>
      </c>
      <c r="AW404" s="96" t="s">
        <v>2145</v>
      </c>
      <c r="AX404" s="96" t="s">
        <v>291</v>
      </c>
      <c r="AY404" s="101" t="s">
        <v>152</v>
      </c>
      <c r="AZ404" s="101" t="s">
        <v>171</v>
      </c>
      <c r="BA404" s="102">
        <v>208000</v>
      </c>
      <c r="BB404" s="103">
        <v>46000</v>
      </c>
      <c r="BC404" s="103">
        <v>106000</v>
      </c>
      <c r="BD404" s="102">
        <v>840900</v>
      </c>
      <c r="BE404" s="104">
        <v>5.7000000000000002E-2</v>
      </c>
      <c r="BF404" s="105">
        <v>0.53</v>
      </c>
      <c r="BG404" s="102">
        <v>29750</v>
      </c>
      <c r="BH404" s="102">
        <v>960200</v>
      </c>
      <c r="BI404" s="106">
        <v>8.6999999999999994E-2</v>
      </c>
      <c r="BJ404" s="96">
        <v>163</v>
      </c>
      <c r="BK404" s="99">
        <f t="shared" si="35"/>
        <v>0.91600000000000004</v>
      </c>
      <c r="BL404" s="99">
        <f t="shared" si="36"/>
        <v>0.71899999999999997</v>
      </c>
      <c r="CN404" s="97" t="s">
        <v>1596</v>
      </c>
      <c r="CO404" s="96" t="s">
        <v>310</v>
      </c>
      <c r="CP404" s="169" t="s">
        <v>1467</v>
      </c>
      <c r="CQ404" s="169" t="s">
        <v>177</v>
      </c>
      <c r="CR404" s="98">
        <v>51600</v>
      </c>
      <c r="CS404" s="98">
        <v>77500</v>
      </c>
      <c r="CT404" s="170">
        <v>0.6</v>
      </c>
    </row>
    <row r="405" spans="47:98" ht="21" hidden="1" customHeight="1" x14ac:dyDescent="0.25">
      <c r="AU405" s="99"/>
      <c r="AV405" s="100">
        <v>908</v>
      </c>
      <c r="AW405" s="96" t="s">
        <v>2172</v>
      </c>
      <c r="AX405" s="96" t="s">
        <v>786</v>
      </c>
      <c r="AY405" s="101" t="s">
        <v>152</v>
      </c>
      <c r="AZ405" s="101" t="s">
        <v>177</v>
      </c>
      <c r="BA405" s="102">
        <v>186000</v>
      </c>
      <c r="BB405" s="103" t="s">
        <v>1967</v>
      </c>
      <c r="BC405" s="103" t="s">
        <v>1967</v>
      </c>
      <c r="BD405" s="102">
        <v>378900</v>
      </c>
      <c r="BE405" s="104">
        <v>3.9E-2</v>
      </c>
      <c r="BF405" s="105">
        <v>0.82</v>
      </c>
      <c r="BG405" s="102">
        <v>14500</v>
      </c>
      <c r="BH405" s="102">
        <v>440600</v>
      </c>
      <c r="BI405" s="106">
        <v>5.2999999999999999E-2</v>
      </c>
      <c r="BK405" s="99">
        <f t="shared" si="35"/>
        <v>0.85599999999999998</v>
      </c>
      <c r="BL405" s="99" t="str">
        <f t="shared" si="36"/>
        <v>No Data</v>
      </c>
      <c r="CN405" s="97" t="s">
        <v>1579</v>
      </c>
      <c r="CO405" s="96" t="s">
        <v>806</v>
      </c>
      <c r="CP405" s="169" t="s">
        <v>1447</v>
      </c>
      <c r="CQ405" s="169" t="s">
        <v>171</v>
      </c>
      <c r="CR405" s="98">
        <v>36100</v>
      </c>
      <c r="CS405" s="98">
        <v>79300</v>
      </c>
      <c r="CT405" s="170">
        <v>0.44</v>
      </c>
    </row>
    <row r="406" spans="47:98" ht="21" hidden="1" customHeight="1" x14ac:dyDescent="0.25">
      <c r="AU406" s="99"/>
      <c r="AV406" s="100">
        <v>757</v>
      </c>
      <c r="AW406" s="96" t="s">
        <v>2225</v>
      </c>
      <c r="AX406" s="96" t="s">
        <v>690</v>
      </c>
      <c r="AY406" s="101" t="s">
        <v>152</v>
      </c>
      <c r="AZ406" s="101" t="s">
        <v>177</v>
      </c>
      <c r="BA406" s="102">
        <v>183500</v>
      </c>
      <c r="BB406" s="103">
        <v>42500</v>
      </c>
      <c r="BC406" s="103">
        <v>77500</v>
      </c>
      <c r="BD406" s="102">
        <v>451700</v>
      </c>
      <c r="BE406" s="104">
        <v>4.3999999999999997E-2</v>
      </c>
      <c r="BF406" s="105">
        <v>0.53</v>
      </c>
      <c r="BG406" s="102">
        <v>18250</v>
      </c>
      <c r="BH406" s="102">
        <v>524500</v>
      </c>
      <c r="BI406" s="106">
        <v>6.0999999999999999E-2</v>
      </c>
      <c r="BJ406" s="96">
        <v>252</v>
      </c>
      <c r="BK406" s="99">
        <f t="shared" si="35"/>
        <v>0.85</v>
      </c>
      <c r="BL406" s="99">
        <f t="shared" si="36"/>
        <v>0.45400000000000001</v>
      </c>
      <c r="CN406" s="97" t="s">
        <v>1632</v>
      </c>
      <c r="CO406" s="96" t="s">
        <v>724</v>
      </c>
      <c r="CP406" s="169" t="s">
        <v>1462</v>
      </c>
      <c r="CQ406" s="169" t="s">
        <v>177</v>
      </c>
      <c r="CR406" s="98">
        <v>44200</v>
      </c>
      <c r="CS406" s="98">
        <v>73600</v>
      </c>
      <c r="CT406" s="170">
        <v>0.57999999999999996</v>
      </c>
    </row>
    <row r="407" spans="47:98" ht="21" hidden="1" customHeight="1" x14ac:dyDescent="0.25">
      <c r="AU407" s="99"/>
      <c r="AV407" s="100">
        <v>647</v>
      </c>
      <c r="AW407" s="96" t="s">
        <v>2242</v>
      </c>
      <c r="AX407" s="96" t="s">
        <v>618</v>
      </c>
      <c r="AY407" s="101" t="s">
        <v>159</v>
      </c>
      <c r="AZ407" s="101" t="s">
        <v>195</v>
      </c>
      <c r="BA407" s="102">
        <v>81000</v>
      </c>
      <c r="BB407" s="103">
        <v>42000</v>
      </c>
      <c r="BC407" s="103">
        <v>69500</v>
      </c>
      <c r="BD407" s="102">
        <v>503600</v>
      </c>
      <c r="BE407" s="104">
        <v>7.0000000000000007E-2</v>
      </c>
      <c r="BF407" s="105">
        <v>0.71</v>
      </c>
      <c r="BG407" s="102">
        <v>5500</v>
      </c>
      <c r="BH407" s="102">
        <v>529000</v>
      </c>
      <c r="BI407" s="106">
        <v>8.3000000000000004E-2</v>
      </c>
      <c r="BJ407" s="96">
        <v>267</v>
      </c>
      <c r="BK407" s="99">
        <f t="shared" si="35"/>
        <v>0.111</v>
      </c>
      <c r="BL407" s="99">
        <f t="shared" si="36"/>
        <v>0.41699999999999998</v>
      </c>
      <c r="CN407" s="97">
        <v>881</v>
      </c>
      <c r="CO407" s="96" t="s">
        <v>985</v>
      </c>
      <c r="CP407" s="169" t="s">
        <v>1448</v>
      </c>
      <c r="CQ407" s="169" t="s">
        <v>1464</v>
      </c>
      <c r="CR407" s="98">
        <v>35600</v>
      </c>
      <c r="CS407" s="98">
        <v>59300</v>
      </c>
      <c r="CT407" s="170">
        <v>0.64</v>
      </c>
    </row>
    <row r="408" spans="47:98" ht="21" hidden="1" customHeight="1" x14ac:dyDescent="0.25">
      <c r="AU408" s="99"/>
      <c r="AV408" s="100">
        <v>698</v>
      </c>
      <c r="AW408" s="96" t="s">
        <v>2243</v>
      </c>
      <c r="AX408" s="96" t="s">
        <v>618</v>
      </c>
      <c r="AY408" s="101" t="s">
        <v>163</v>
      </c>
      <c r="AZ408" s="101" t="s">
        <v>195</v>
      </c>
      <c r="BA408" s="102">
        <v>109000</v>
      </c>
      <c r="BB408" s="103">
        <v>42000</v>
      </c>
      <c r="BC408" s="103">
        <v>69500</v>
      </c>
      <c r="BD408" s="102">
        <v>475400</v>
      </c>
      <c r="BE408" s="104">
        <v>5.8999999999999997E-2</v>
      </c>
      <c r="BF408" s="105">
        <v>0.71</v>
      </c>
      <c r="BG408" s="102">
        <v>5500</v>
      </c>
      <c r="BH408" s="102">
        <v>475400</v>
      </c>
      <c r="BI408" s="106">
        <v>5.8999999999999997E-2</v>
      </c>
      <c r="BJ408" s="96">
        <v>267</v>
      </c>
      <c r="BK408" s="99">
        <f t="shared" si="35"/>
        <v>0.375</v>
      </c>
      <c r="BL408" s="99">
        <f t="shared" si="36"/>
        <v>0.41699999999999998</v>
      </c>
      <c r="CN408" s="97" t="s">
        <v>1807</v>
      </c>
      <c r="CO408" s="96" t="s">
        <v>942</v>
      </c>
      <c r="CP408" s="169" t="s">
        <v>1448</v>
      </c>
      <c r="CQ408" s="169" t="s">
        <v>177</v>
      </c>
      <c r="CR408" s="98">
        <v>38800</v>
      </c>
      <c r="CS408" s="98">
        <v>58600</v>
      </c>
      <c r="CT408" s="170">
        <v>0.49</v>
      </c>
    </row>
    <row r="409" spans="47:98" ht="21" hidden="1" customHeight="1" x14ac:dyDescent="0.25">
      <c r="AU409" s="99"/>
      <c r="AV409" s="100">
        <v>681</v>
      </c>
      <c r="AW409" s="96" t="s">
        <v>2259</v>
      </c>
      <c r="AX409" s="96" t="s">
        <v>639</v>
      </c>
      <c r="AY409" s="101" t="s">
        <v>159</v>
      </c>
      <c r="AZ409" s="101" t="s">
        <v>195</v>
      </c>
      <c r="BA409" s="102">
        <v>85000</v>
      </c>
      <c r="BB409" s="103">
        <v>42500</v>
      </c>
      <c r="BC409" s="103">
        <v>72000</v>
      </c>
      <c r="BD409" s="102">
        <v>484300</v>
      </c>
      <c r="BE409" s="104">
        <v>6.7000000000000004E-2</v>
      </c>
      <c r="BF409" s="105">
        <v>0.61</v>
      </c>
      <c r="BG409" s="102">
        <v>4500</v>
      </c>
      <c r="BH409" s="102">
        <v>503800</v>
      </c>
      <c r="BI409" s="106">
        <v>7.5999999999999998E-2</v>
      </c>
      <c r="BJ409" s="96">
        <v>278</v>
      </c>
      <c r="BK409" s="99">
        <f t="shared" si="35"/>
        <v>0.158</v>
      </c>
      <c r="BL409" s="99">
        <f t="shared" si="36"/>
        <v>0.45400000000000001</v>
      </c>
      <c r="CN409" s="97" t="s">
        <v>1808</v>
      </c>
      <c r="CO409" s="96" t="s">
        <v>872</v>
      </c>
      <c r="CP409" s="169" t="s">
        <v>1462</v>
      </c>
      <c r="CQ409" s="169" t="s">
        <v>177</v>
      </c>
      <c r="CR409" s="98">
        <v>37500</v>
      </c>
      <c r="CS409" s="98">
        <v>58500</v>
      </c>
      <c r="CT409" s="170">
        <v>0.52</v>
      </c>
    </row>
    <row r="410" spans="47:98" ht="21" hidden="1" customHeight="1" x14ac:dyDescent="0.25">
      <c r="AU410" s="99"/>
      <c r="AV410" s="100">
        <v>742</v>
      </c>
      <c r="AW410" s="96" t="s">
        <v>2260</v>
      </c>
      <c r="AX410" s="96" t="s">
        <v>639</v>
      </c>
      <c r="AY410" s="101" t="s">
        <v>163</v>
      </c>
      <c r="AZ410" s="101" t="s">
        <v>195</v>
      </c>
      <c r="BA410" s="102">
        <v>112000</v>
      </c>
      <c r="BB410" s="103">
        <v>42500</v>
      </c>
      <c r="BC410" s="103">
        <v>72000</v>
      </c>
      <c r="BD410" s="102">
        <v>457200</v>
      </c>
      <c r="BE410" s="104">
        <v>5.7000000000000002E-2</v>
      </c>
      <c r="BF410" s="105">
        <v>0.61</v>
      </c>
      <c r="BG410" s="102">
        <v>4500</v>
      </c>
      <c r="BH410" s="102">
        <v>457200</v>
      </c>
      <c r="BI410" s="106">
        <v>5.7000000000000002E-2</v>
      </c>
      <c r="BJ410" s="96">
        <v>278</v>
      </c>
      <c r="BK410" s="99">
        <f t="shared" si="35"/>
        <v>0.39900000000000002</v>
      </c>
      <c r="BL410" s="99">
        <f t="shared" si="36"/>
        <v>0.45400000000000001</v>
      </c>
      <c r="CN410" s="97" t="s">
        <v>1695</v>
      </c>
      <c r="CO410" s="96" t="s">
        <v>588</v>
      </c>
      <c r="CP410" s="169" t="s">
        <v>1447</v>
      </c>
      <c r="CQ410" s="169" t="s">
        <v>171</v>
      </c>
      <c r="CR410" s="98">
        <v>46400</v>
      </c>
      <c r="CS410" s="98">
        <v>68100</v>
      </c>
      <c r="CT410" s="170">
        <v>0.56000000000000005</v>
      </c>
    </row>
    <row r="411" spans="47:98" ht="21" hidden="1" customHeight="1" x14ac:dyDescent="0.25">
      <c r="AU411" s="99"/>
      <c r="AV411" s="100">
        <v>14</v>
      </c>
      <c r="AW411" s="96" t="s">
        <v>2295</v>
      </c>
      <c r="AX411" s="96" t="s">
        <v>172</v>
      </c>
      <c r="AY411" s="101" t="s">
        <v>152</v>
      </c>
      <c r="AZ411" s="101" t="s">
        <v>173</v>
      </c>
      <c r="BA411" s="102">
        <v>218500</v>
      </c>
      <c r="BB411" s="103">
        <v>55500</v>
      </c>
      <c r="BC411" s="103">
        <v>119000</v>
      </c>
      <c r="BD411" s="102">
        <v>1334000</v>
      </c>
      <c r="BE411" s="104">
        <v>6.9000000000000006E-2</v>
      </c>
      <c r="BF411" s="105">
        <v>0.7</v>
      </c>
      <c r="BG411" s="102">
        <v>35750</v>
      </c>
      <c r="BH411" s="102">
        <v>1481000</v>
      </c>
      <c r="BI411" s="106">
        <v>0.11</v>
      </c>
      <c r="BJ411" s="96">
        <v>319</v>
      </c>
      <c r="BK411" s="99">
        <f t="shared" si="35"/>
        <v>0.95799999999999996</v>
      </c>
      <c r="BL411" s="99">
        <f t="shared" si="36"/>
        <v>0.96599999999999997</v>
      </c>
      <c r="CN411" s="97" t="s">
        <v>1595</v>
      </c>
      <c r="CO411" s="96" t="s">
        <v>652</v>
      </c>
      <c r="CP411" s="169" t="s">
        <v>1467</v>
      </c>
      <c r="CQ411" s="169" t="s">
        <v>1464</v>
      </c>
      <c r="CR411" s="98">
        <v>40600</v>
      </c>
      <c r="CS411" s="98">
        <v>77700</v>
      </c>
      <c r="CT411" s="170">
        <v>0.61</v>
      </c>
    </row>
    <row r="412" spans="47:98" ht="21" hidden="1" customHeight="1" x14ac:dyDescent="0.25">
      <c r="AU412" s="99"/>
      <c r="AV412" s="100">
        <v>1214</v>
      </c>
      <c r="AW412" s="96" t="s">
        <v>2372</v>
      </c>
      <c r="AX412" s="96" t="s">
        <v>981</v>
      </c>
      <c r="AY412" s="101" t="s">
        <v>152</v>
      </c>
      <c r="AZ412" s="101" t="s">
        <v>177</v>
      </c>
      <c r="BA412" s="102">
        <v>190500</v>
      </c>
      <c r="BB412" s="103">
        <v>40000</v>
      </c>
      <c r="BC412" s="103">
        <v>59000</v>
      </c>
      <c r="BD412" s="102">
        <v>243200</v>
      </c>
      <c r="BE412" s="104">
        <v>2.9000000000000001E-2</v>
      </c>
      <c r="BF412" s="105">
        <v>0.94</v>
      </c>
      <c r="BG412" s="102">
        <v>14500</v>
      </c>
      <c r="BH412" s="102">
        <v>304800</v>
      </c>
      <c r="BI412" s="106">
        <v>4.2999999999999997E-2</v>
      </c>
      <c r="BJ412" s="96">
        <v>396</v>
      </c>
      <c r="BK412" s="99">
        <f t="shared" si="35"/>
        <v>0.872</v>
      </c>
      <c r="BL412" s="99">
        <f t="shared" si="36"/>
        <v>0.23899999999999999</v>
      </c>
      <c r="CN412" s="97">
        <v>968</v>
      </c>
      <c r="CO412" s="96" t="s">
        <v>1035</v>
      </c>
      <c r="CP412" s="169" t="s">
        <v>1451</v>
      </c>
      <c r="CQ412" s="169" t="s">
        <v>195</v>
      </c>
      <c r="CR412" s="98">
        <v>35800</v>
      </c>
      <c r="CS412" s="98">
        <v>53900</v>
      </c>
      <c r="CT412" s="170">
        <v>0.52</v>
      </c>
    </row>
    <row r="413" spans="47:98" ht="21" hidden="1" customHeight="1" x14ac:dyDescent="0.25">
      <c r="AU413" s="99"/>
      <c r="AV413" s="100">
        <v>841</v>
      </c>
      <c r="AW413" s="96" t="s">
        <v>2409</v>
      </c>
      <c r="AX413" s="96" t="s">
        <v>742</v>
      </c>
      <c r="AY413" s="101" t="s">
        <v>159</v>
      </c>
      <c r="AZ413" s="101" t="s">
        <v>195</v>
      </c>
      <c r="BA413" s="102">
        <v>105000</v>
      </c>
      <c r="BB413" s="103">
        <v>42000</v>
      </c>
      <c r="BC413" s="103">
        <v>70000</v>
      </c>
      <c r="BD413" s="102">
        <v>412200</v>
      </c>
      <c r="BE413" s="104">
        <v>5.6000000000000001E-2</v>
      </c>
      <c r="BF413" s="105">
        <v>0.65</v>
      </c>
      <c r="BG413" s="102">
        <v>7750</v>
      </c>
      <c r="BH413" s="102">
        <v>446400</v>
      </c>
      <c r="BI413" s="106">
        <v>7.0000000000000007E-2</v>
      </c>
      <c r="BJ413" s="96">
        <v>436</v>
      </c>
      <c r="BK413" s="99">
        <f t="shared" si="35"/>
        <v>0.34799999999999998</v>
      </c>
      <c r="BL413" s="99">
        <f t="shared" si="36"/>
        <v>0.41699999999999998</v>
      </c>
      <c r="CN413" s="97" t="s">
        <v>1610</v>
      </c>
      <c r="CO413" s="96" t="s">
        <v>1611</v>
      </c>
      <c r="CP413" s="169" t="s">
        <v>1447</v>
      </c>
      <c r="CQ413" s="169" t="s">
        <v>177</v>
      </c>
      <c r="CR413" s="98">
        <v>64200</v>
      </c>
      <c r="CS413" s="98">
        <v>76000</v>
      </c>
      <c r="CT413" s="170">
        <v>0.8</v>
      </c>
    </row>
    <row r="414" spans="47:98" ht="21" hidden="1" customHeight="1" x14ac:dyDescent="0.25">
      <c r="AU414" s="99"/>
      <c r="AV414" s="100">
        <v>991</v>
      </c>
      <c r="AW414" s="96" t="s">
        <v>2410</v>
      </c>
      <c r="AX414" s="96" t="s">
        <v>742</v>
      </c>
      <c r="AY414" s="101" t="s">
        <v>163</v>
      </c>
      <c r="AZ414" s="101" t="s">
        <v>195</v>
      </c>
      <c r="BA414" s="102">
        <v>175500</v>
      </c>
      <c r="BB414" s="103">
        <v>42000</v>
      </c>
      <c r="BC414" s="103">
        <v>70000</v>
      </c>
      <c r="BD414" s="102">
        <v>341700</v>
      </c>
      <c r="BE414" s="104">
        <v>3.7999999999999999E-2</v>
      </c>
      <c r="BF414" s="105">
        <v>0.65</v>
      </c>
      <c r="BG414" s="102">
        <v>7750</v>
      </c>
      <c r="BH414" s="102">
        <v>341700</v>
      </c>
      <c r="BI414" s="106">
        <v>3.7999999999999999E-2</v>
      </c>
      <c r="BJ414" s="96">
        <v>436</v>
      </c>
      <c r="BK414" s="99">
        <f t="shared" si="35"/>
        <v>0.82</v>
      </c>
      <c r="BL414" s="99">
        <f t="shared" si="36"/>
        <v>0.41699999999999998</v>
      </c>
      <c r="CN414" s="97">
        <v>103</v>
      </c>
      <c r="CO414" s="96" t="s">
        <v>251</v>
      </c>
      <c r="CP414" s="169" t="s">
        <v>1451</v>
      </c>
      <c r="CQ414" s="169" t="s">
        <v>177</v>
      </c>
      <c r="CR414" s="98">
        <v>54100</v>
      </c>
      <c r="CS414" s="98">
        <v>92900</v>
      </c>
      <c r="CT414" s="170">
        <v>0.74</v>
      </c>
    </row>
    <row r="415" spans="47:98" ht="21" hidden="1" customHeight="1" x14ac:dyDescent="0.25">
      <c r="AU415" s="99"/>
      <c r="AV415" s="100">
        <v>4</v>
      </c>
      <c r="AW415" s="96" t="s">
        <v>2411</v>
      </c>
      <c r="AX415" s="96" t="s">
        <v>157</v>
      </c>
      <c r="AY415" s="101" t="s">
        <v>152</v>
      </c>
      <c r="AZ415" s="101" t="s">
        <v>155</v>
      </c>
      <c r="BA415" s="102">
        <v>216000</v>
      </c>
      <c r="BB415" s="103">
        <v>69000</v>
      </c>
      <c r="BC415" s="103">
        <v>118000</v>
      </c>
      <c r="BD415" s="102">
        <v>1606000</v>
      </c>
      <c r="BE415" s="104">
        <v>7.4999999999999997E-2</v>
      </c>
      <c r="BF415" s="105">
        <v>0.65</v>
      </c>
      <c r="BG415" s="102">
        <v>32750</v>
      </c>
      <c r="BH415" s="102">
        <v>1739000</v>
      </c>
      <c r="BI415" s="106">
        <v>0.11</v>
      </c>
      <c r="BJ415" s="96">
        <v>438</v>
      </c>
      <c r="BK415" s="99">
        <f t="shared" si="35"/>
        <v>0.94099999999999995</v>
      </c>
      <c r="BL415" s="99">
        <f t="shared" si="36"/>
        <v>0.999</v>
      </c>
      <c r="CN415" s="97" t="s">
        <v>1597</v>
      </c>
      <c r="CO415" s="96" t="s">
        <v>729</v>
      </c>
      <c r="CP415" s="169" t="s">
        <v>1451</v>
      </c>
      <c r="CQ415" s="169" t="s">
        <v>177</v>
      </c>
      <c r="CR415" s="98">
        <v>46600</v>
      </c>
      <c r="CS415" s="98">
        <v>77200</v>
      </c>
      <c r="CT415" s="170">
        <v>0.46</v>
      </c>
    </row>
    <row r="416" spans="47:98" ht="21" hidden="1" customHeight="1" x14ac:dyDescent="0.25">
      <c r="AU416" s="99"/>
      <c r="AV416" s="100">
        <v>15</v>
      </c>
      <c r="AW416" s="96" t="s">
        <v>2412</v>
      </c>
      <c r="AX416" s="96" t="s">
        <v>175</v>
      </c>
      <c r="AY416" s="101" t="s">
        <v>159</v>
      </c>
      <c r="AZ416" s="101" t="s">
        <v>160</v>
      </c>
      <c r="BA416" s="102">
        <v>96500</v>
      </c>
      <c r="BB416" s="103">
        <v>55000</v>
      </c>
      <c r="BC416" s="103">
        <v>102000</v>
      </c>
      <c r="BD416" s="102">
        <v>1316000</v>
      </c>
      <c r="BE416" s="104">
        <v>9.5000000000000001E-2</v>
      </c>
      <c r="BF416" s="105">
        <v>0.48</v>
      </c>
      <c r="BG416" s="102">
        <v>5250</v>
      </c>
      <c r="BH416" s="102">
        <v>1338000</v>
      </c>
      <c r="BI416" s="106">
        <v>0.104</v>
      </c>
      <c r="BJ416" s="96">
        <v>439</v>
      </c>
      <c r="BK416" s="99">
        <f t="shared" si="35"/>
        <v>0.27500000000000002</v>
      </c>
      <c r="BL416" s="99">
        <f t="shared" si="36"/>
        <v>0.95899999999999996</v>
      </c>
      <c r="CN416" s="97">
        <v>946</v>
      </c>
      <c r="CO416" s="96" t="s">
        <v>971</v>
      </c>
      <c r="CP416" s="169" t="s">
        <v>1448</v>
      </c>
      <c r="CQ416" s="169" t="s">
        <v>1476</v>
      </c>
      <c r="CR416" s="98">
        <v>39900</v>
      </c>
      <c r="CS416" s="98">
        <v>55500</v>
      </c>
      <c r="CT416" s="170">
        <v>0.6</v>
      </c>
    </row>
    <row r="417" spans="47:98" ht="21" hidden="1" customHeight="1" x14ac:dyDescent="0.25">
      <c r="AU417" s="99"/>
      <c r="AV417" s="100">
        <v>20</v>
      </c>
      <c r="AW417" s="96" t="s">
        <v>2413</v>
      </c>
      <c r="AX417" s="96" t="s">
        <v>175</v>
      </c>
      <c r="AY417" s="101" t="s">
        <v>163</v>
      </c>
      <c r="AZ417" s="101" t="s">
        <v>160</v>
      </c>
      <c r="BA417" s="102">
        <v>154000</v>
      </c>
      <c r="BB417" s="103">
        <v>55000</v>
      </c>
      <c r="BC417" s="103">
        <v>102000</v>
      </c>
      <c r="BD417" s="102">
        <v>1259000</v>
      </c>
      <c r="BE417" s="104">
        <v>7.8E-2</v>
      </c>
      <c r="BF417" s="105">
        <v>0.48</v>
      </c>
      <c r="BG417" s="102">
        <v>5250</v>
      </c>
      <c r="BH417" s="102">
        <v>1259000</v>
      </c>
      <c r="BI417" s="106">
        <v>7.8E-2</v>
      </c>
      <c r="BJ417" s="96">
        <v>439</v>
      </c>
      <c r="BK417" s="99">
        <f t="shared" si="35"/>
        <v>0.70099999999999996</v>
      </c>
      <c r="BL417" s="99">
        <f t="shared" si="36"/>
        <v>0.95899999999999996</v>
      </c>
      <c r="CN417" s="97">
        <v>229</v>
      </c>
      <c r="CO417" s="96" t="s">
        <v>1541</v>
      </c>
      <c r="CP417" s="169" t="s">
        <v>1467</v>
      </c>
      <c r="CQ417" s="169" t="s">
        <v>1461</v>
      </c>
      <c r="CR417" s="98">
        <v>47300</v>
      </c>
      <c r="CS417" s="98">
        <v>83200</v>
      </c>
      <c r="CT417" s="170">
        <v>0.46</v>
      </c>
    </row>
    <row r="418" spans="47:98" ht="21" hidden="1" customHeight="1" x14ac:dyDescent="0.25">
      <c r="AU418" s="99"/>
      <c r="AV418" s="100">
        <v>204</v>
      </c>
      <c r="AW418" s="96" t="s">
        <v>2420</v>
      </c>
      <c r="AX418" s="96" t="s">
        <v>323</v>
      </c>
      <c r="AY418" s="101" t="s">
        <v>152</v>
      </c>
      <c r="AZ418" s="101" t="s">
        <v>171</v>
      </c>
      <c r="BA418" s="102">
        <v>178500</v>
      </c>
      <c r="BB418" s="103">
        <v>48500</v>
      </c>
      <c r="BC418" s="103">
        <v>89000</v>
      </c>
      <c r="BD418" s="102">
        <v>781600</v>
      </c>
      <c r="BE418" s="104">
        <v>5.8999999999999997E-2</v>
      </c>
      <c r="BF418" s="105">
        <v>0.92</v>
      </c>
      <c r="BG418" s="102">
        <v>16250</v>
      </c>
      <c r="BH418" s="102">
        <v>848400</v>
      </c>
      <c r="BI418" s="106">
        <v>7.5999999999999998E-2</v>
      </c>
      <c r="BJ418" s="96">
        <v>447</v>
      </c>
      <c r="BK418" s="99">
        <f t="shared" si="35"/>
        <v>0.83199999999999996</v>
      </c>
      <c r="BL418" s="99">
        <f t="shared" si="36"/>
        <v>0.81200000000000006</v>
      </c>
      <c r="CN418" s="97" t="s">
        <v>1543</v>
      </c>
      <c r="CO418" s="96" t="s">
        <v>305</v>
      </c>
      <c r="CP418" s="169" t="s">
        <v>1467</v>
      </c>
      <c r="CQ418" s="169" t="s">
        <v>1461</v>
      </c>
      <c r="CR418" s="98">
        <v>49400</v>
      </c>
      <c r="CS418" s="98">
        <v>83000</v>
      </c>
      <c r="CT418" s="170">
        <v>0.57999999999999996</v>
      </c>
    </row>
    <row r="419" spans="47:98" ht="21" hidden="1" customHeight="1" x14ac:dyDescent="0.25">
      <c r="AU419" s="99"/>
      <c r="AV419" s="100">
        <v>1142</v>
      </c>
      <c r="AW419" s="96" t="s">
        <v>2469</v>
      </c>
      <c r="AX419" s="96" t="s">
        <v>935</v>
      </c>
      <c r="AY419" s="101" t="s">
        <v>152</v>
      </c>
      <c r="AZ419" s="101" t="s">
        <v>171</v>
      </c>
      <c r="BA419" s="102">
        <v>217000</v>
      </c>
      <c r="BB419" s="103">
        <v>39500</v>
      </c>
      <c r="BC419" s="103">
        <v>69500</v>
      </c>
      <c r="BD419" s="102">
        <v>275000</v>
      </c>
      <c r="BE419" s="104">
        <v>2.9000000000000001E-2</v>
      </c>
      <c r="BF419" s="105">
        <v>0.82</v>
      </c>
      <c r="BG419" s="102">
        <v>30250</v>
      </c>
      <c r="BH419" s="102">
        <v>397200</v>
      </c>
      <c r="BI419" s="106">
        <v>5.8000000000000003E-2</v>
      </c>
      <c r="BJ419" s="96">
        <v>485</v>
      </c>
      <c r="BK419" s="99">
        <f t="shared" si="35"/>
        <v>0.94799999999999995</v>
      </c>
      <c r="BL419" s="99">
        <f t="shared" si="36"/>
        <v>0.19600000000000001</v>
      </c>
      <c r="CN419" s="97" t="s">
        <v>1487</v>
      </c>
      <c r="CO419" s="96" t="s">
        <v>317</v>
      </c>
      <c r="CP419" s="169" t="s">
        <v>1447</v>
      </c>
      <c r="CQ419" s="169" t="s">
        <v>1464</v>
      </c>
      <c r="CR419" s="98">
        <v>45500</v>
      </c>
      <c r="CS419" s="98">
        <v>93600</v>
      </c>
      <c r="CT419" s="170">
        <v>0.42</v>
      </c>
    </row>
    <row r="420" spans="47:98" ht="21" hidden="1" customHeight="1" x14ac:dyDescent="0.25">
      <c r="AU420" s="99"/>
      <c r="AV420" s="100">
        <v>1308</v>
      </c>
      <c r="AW420" s="96" t="s">
        <v>2571</v>
      </c>
      <c r="AX420" s="96" t="s">
        <v>1032</v>
      </c>
      <c r="AY420" s="101" t="s">
        <v>152</v>
      </c>
      <c r="AZ420" s="101" t="s">
        <v>177</v>
      </c>
      <c r="BA420" s="102">
        <v>186000</v>
      </c>
      <c r="BB420" s="103" t="s">
        <v>1967</v>
      </c>
      <c r="BC420" s="103" t="s">
        <v>1967</v>
      </c>
      <c r="BD420" s="102">
        <v>185400</v>
      </c>
      <c r="BE420" s="104">
        <v>2.5000000000000001E-2</v>
      </c>
      <c r="BF420" s="105">
        <v>0.99</v>
      </c>
      <c r="BG420" s="102">
        <v>21500</v>
      </c>
      <c r="BH420" s="102">
        <v>274700</v>
      </c>
      <c r="BI420" s="106">
        <v>4.7E-2</v>
      </c>
      <c r="BK420" s="99">
        <f t="shared" si="35"/>
        <v>0.85599999999999998</v>
      </c>
      <c r="BL420" s="99" t="str">
        <f t="shared" si="36"/>
        <v>No Data</v>
      </c>
      <c r="CN420" s="97" t="s">
        <v>1474</v>
      </c>
      <c r="CO420" s="96" t="s">
        <v>290</v>
      </c>
      <c r="CP420" s="169" t="s">
        <v>1448</v>
      </c>
      <c r="CQ420" s="169" t="s">
        <v>1464</v>
      </c>
      <c r="CR420" s="98">
        <v>51000</v>
      </c>
      <c r="CS420" s="98">
        <v>100000</v>
      </c>
      <c r="CT420" s="170">
        <v>0.4</v>
      </c>
    </row>
    <row r="421" spans="47:98" ht="21" hidden="1" customHeight="1" x14ac:dyDescent="0.25">
      <c r="AU421" s="99"/>
      <c r="AV421" s="100">
        <v>949</v>
      </c>
      <c r="AW421" s="96" t="s">
        <v>2609</v>
      </c>
      <c r="AX421" s="96" t="s">
        <v>818</v>
      </c>
      <c r="AY421" s="101" t="s">
        <v>159</v>
      </c>
      <c r="AZ421" s="101" t="s">
        <v>195</v>
      </c>
      <c r="BA421" s="102">
        <v>92500</v>
      </c>
      <c r="BB421" s="103">
        <v>41000</v>
      </c>
      <c r="BC421" s="103">
        <v>65000</v>
      </c>
      <c r="BD421" s="102">
        <v>363500</v>
      </c>
      <c r="BE421" s="104">
        <v>5.6000000000000001E-2</v>
      </c>
      <c r="BF421" s="105">
        <v>0.6</v>
      </c>
      <c r="BG421" s="102">
        <v>5750</v>
      </c>
      <c r="BH421" s="102">
        <v>390200</v>
      </c>
      <c r="BI421" s="106">
        <v>6.8000000000000005E-2</v>
      </c>
      <c r="BJ421" s="96">
        <v>616</v>
      </c>
      <c r="BK421" s="99">
        <f t="shared" si="35"/>
        <v>0.23699999999999999</v>
      </c>
      <c r="BL421" s="99">
        <f t="shared" si="36"/>
        <v>0.32800000000000001</v>
      </c>
      <c r="CN421" s="97" t="s">
        <v>1546</v>
      </c>
      <c r="CO421" s="96" t="s">
        <v>604</v>
      </c>
      <c r="CP421" s="169" t="s">
        <v>1462</v>
      </c>
      <c r="CQ421" s="169" t="s">
        <v>1454</v>
      </c>
      <c r="CR421" s="98">
        <v>42100</v>
      </c>
      <c r="CS421" s="98">
        <v>82800</v>
      </c>
      <c r="CT421" s="170">
        <v>0.49</v>
      </c>
    </row>
    <row r="422" spans="47:98" ht="21" hidden="1" customHeight="1" x14ac:dyDescent="0.25">
      <c r="AU422" s="99"/>
      <c r="AV422" s="100">
        <v>1008</v>
      </c>
      <c r="AW422" s="96" t="s">
        <v>2610</v>
      </c>
      <c r="AX422" s="96" t="s">
        <v>818</v>
      </c>
      <c r="AY422" s="101" t="s">
        <v>163</v>
      </c>
      <c r="AZ422" s="101" t="s">
        <v>195</v>
      </c>
      <c r="BA422" s="102">
        <v>121500</v>
      </c>
      <c r="BB422" s="103">
        <v>41000</v>
      </c>
      <c r="BC422" s="103">
        <v>65000</v>
      </c>
      <c r="BD422" s="102">
        <v>334200</v>
      </c>
      <c r="BE422" s="104">
        <v>4.5999999999999999E-2</v>
      </c>
      <c r="BF422" s="105">
        <v>0.6</v>
      </c>
      <c r="BG422" s="102">
        <v>5750</v>
      </c>
      <c r="BH422" s="102">
        <v>334200</v>
      </c>
      <c r="BI422" s="106">
        <v>4.5999999999999999E-2</v>
      </c>
      <c r="BJ422" s="96">
        <v>616</v>
      </c>
      <c r="BK422" s="99">
        <f t="shared" si="35"/>
        <v>0.47099999999999997</v>
      </c>
      <c r="BL422" s="99">
        <f t="shared" si="36"/>
        <v>0.32800000000000001</v>
      </c>
      <c r="CN422" s="97" t="s">
        <v>1693</v>
      </c>
      <c r="CO422" s="96" t="s">
        <v>1694</v>
      </c>
      <c r="CP422" s="169" t="s">
        <v>1467</v>
      </c>
      <c r="CQ422" s="169" t="s">
        <v>177</v>
      </c>
      <c r="CR422" s="98">
        <v>39100</v>
      </c>
      <c r="CS422" s="98">
        <v>68200</v>
      </c>
      <c r="CT422" s="170">
        <v>0.51</v>
      </c>
    </row>
    <row r="423" spans="47:98" ht="21" hidden="1" customHeight="1" x14ac:dyDescent="0.25">
      <c r="AU423" s="99"/>
      <c r="AV423" s="100">
        <v>636</v>
      </c>
      <c r="AW423" s="96" t="s">
        <v>2638</v>
      </c>
      <c r="AX423" s="96" t="s">
        <v>608</v>
      </c>
      <c r="AY423" s="101" t="s">
        <v>152</v>
      </c>
      <c r="AZ423" s="101" t="s">
        <v>177</v>
      </c>
      <c r="BA423" s="102">
        <v>201000</v>
      </c>
      <c r="BB423" s="103">
        <v>50000</v>
      </c>
      <c r="BC423" s="103">
        <v>81000</v>
      </c>
      <c r="BD423" s="102">
        <v>510900</v>
      </c>
      <c r="BE423" s="104">
        <v>4.3999999999999997E-2</v>
      </c>
      <c r="BF423" s="105">
        <v>0.91</v>
      </c>
      <c r="BG423" s="102">
        <v>16250</v>
      </c>
      <c r="BH423" s="102">
        <v>576900</v>
      </c>
      <c r="BI423" s="106">
        <v>5.8000000000000003E-2</v>
      </c>
      <c r="BJ423" s="96">
        <v>638</v>
      </c>
      <c r="BK423" s="99">
        <f t="shared" si="35"/>
        <v>0.90100000000000002</v>
      </c>
      <c r="BL423" s="99">
        <f t="shared" si="36"/>
        <v>0.88</v>
      </c>
      <c r="CN423" s="97" t="s">
        <v>1827</v>
      </c>
      <c r="CO423" s="96" t="s">
        <v>735</v>
      </c>
      <c r="CP423" s="169" t="s">
        <v>1467</v>
      </c>
      <c r="CQ423" s="169" t="s">
        <v>177</v>
      </c>
      <c r="CR423" s="98">
        <v>39000</v>
      </c>
      <c r="CS423" s="98">
        <v>55700</v>
      </c>
      <c r="CT423" s="170">
        <v>0.74</v>
      </c>
    </row>
    <row r="424" spans="47:98" ht="21" hidden="1" customHeight="1" x14ac:dyDescent="0.25">
      <c r="AU424" s="99"/>
      <c r="AV424" s="100">
        <v>572</v>
      </c>
      <c r="AW424" s="96" t="s">
        <v>2643</v>
      </c>
      <c r="AX424" s="96" t="s">
        <v>571</v>
      </c>
      <c r="AY424" s="101" t="s">
        <v>152</v>
      </c>
      <c r="AZ424" s="101" t="s">
        <v>171</v>
      </c>
      <c r="BA424" s="102">
        <v>216500</v>
      </c>
      <c r="BB424" s="103">
        <v>42500</v>
      </c>
      <c r="BC424" s="103">
        <v>74000</v>
      </c>
      <c r="BD424" s="102">
        <v>541400</v>
      </c>
      <c r="BE424" s="104">
        <v>4.3999999999999997E-2</v>
      </c>
      <c r="BF424" s="105">
        <v>0.64</v>
      </c>
      <c r="BG424" s="102">
        <v>31750</v>
      </c>
      <c r="BH424" s="102">
        <v>669700</v>
      </c>
      <c r="BI424" s="106">
        <v>7.5999999999999998E-2</v>
      </c>
      <c r="BJ424" s="96">
        <v>642</v>
      </c>
      <c r="BK424" s="99">
        <f t="shared" si="35"/>
        <v>0.94299999999999995</v>
      </c>
      <c r="BL424" s="99">
        <f t="shared" si="36"/>
        <v>0.45400000000000001</v>
      </c>
      <c r="CN424" s="97" t="s">
        <v>1752</v>
      </c>
      <c r="CO424" s="96" t="s">
        <v>956</v>
      </c>
      <c r="CP424" s="169" t="s">
        <v>1462</v>
      </c>
      <c r="CQ424" s="169" t="s">
        <v>171</v>
      </c>
      <c r="CR424" s="98">
        <v>43700</v>
      </c>
      <c r="CS424" s="98">
        <v>63600</v>
      </c>
      <c r="CT424" s="170">
        <v>0.53</v>
      </c>
    </row>
    <row r="425" spans="47:98" ht="21" hidden="1" customHeight="1" x14ac:dyDescent="0.25">
      <c r="AU425" s="99"/>
      <c r="AV425" s="100">
        <v>383</v>
      </c>
      <c r="AW425" s="96" t="s">
        <v>2695</v>
      </c>
      <c r="AX425" s="96" t="s">
        <v>445</v>
      </c>
      <c r="AY425" s="101" t="s">
        <v>152</v>
      </c>
      <c r="AZ425" s="101" t="s">
        <v>171</v>
      </c>
      <c r="BA425" s="102">
        <v>187000</v>
      </c>
      <c r="BB425" s="103">
        <v>43500</v>
      </c>
      <c r="BC425" s="103">
        <v>88000</v>
      </c>
      <c r="BD425" s="102">
        <v>637800</v>
      </c>
      <c r="BE425" s="104">
        <v>5.1999999999999998E-2</v>
      </c>
      <c r="BF425" s="105">
        <v>0.82</v>
      </c>
      <c r="BG425" s="102">
        <v>15500</v>
      </c>
      <c r="BH425" s="102">
        <v>699900</v>
      </c>
      <c r="BI425" s="106">
        <v>6.6000000000000003E-2</v>
      </c>
      <c r="BJ425" s="96">
        <v>682</v>
      </c>
      <c r="BK425" s="99">
        <f t="shared" si="35"/>
        <v>0.86199999999999999</v>
      </c>
      <c r="BL425" s="99">
        <f t="shared" si="36"/>
        <v>0.55100000000000005</v>
      </c>
      <c r="CN425" s="97" t="s">
        <v>1588</v>
      </c>
      <c r="CO425" s="96" t="s">
        <v>703</v>
      </c>
      <c r="CP425" s="169" t="s">
        <v>1451</v>
      </c>
      <c r="CQ425" s="169" t="s">
        <v>171</v>
      </c>
      <c r="CR425" s="98">
        <v>36800</v>
      </c>
      <c r="CS425" s="98">
        <v>78600</v>
      </c>
      <c r="CT425" s="170">
        <v>0.49</v>
      </c>
    </row>
    <row r="426" spans="47:98" ht="21" hidden="1" customHeight="1" x14ac:dyDescent="0.25">
      <c r="AU426" s="99"/>
      <c r="AV426" s="100">
        <v>746</v>
      </c>
      <c r="AW426" s="96" t="s">
        <v>2698</v>
      </c>
      <c r="AX426" s="96" t="s">
        <v>683</v>
      </c>
      <c r="AY426" s="101" t="s">
        <v>152</v>
      </c>
      <c r="AZ426" s="101" t="s">
        <v>177</v>
      </c>
      <c r="BA426" s="102">
        <v>199000</v>
      </c>
      <c r="BB426" s="103">
        <v>45000</v>
      </c>
      <c r="BC426" s="103">
        <v>81000</v>
      </c>
      <c r="BD426" s="102">
        <v>456400</v>
      </c>
      <c r="BE426" s="104">
        <v>4.2000000000000003E-2</v>
      </c>
      <c r="BF426" s="105">
        <v>0.75</v>
      </c>
      <c r="BG426" s="102">
        <v>15750</v>
      </c>
      <c r="BH426" s="102">
        <v>524700</v>
      </c>
      <c r="BI426" s="106">
        <v>5.7000000000000002E-2</v>
      </c>
      <c r="BJ426" s="96">
        <v>685</v>
      </c>
      <c r="BK426" s="99">
        <f t="shared" si="35"/>
        <v>0.89700000000000002</v>
      </c>
      <c r="BL426" s="99">
        <f t="shared" si="36"/>
        <v>0.67100000000000004</v>
      </c>
      <c r="CN426" s="97" t="s">
        <v>1673</v>
      </c>
      <c r="CO426" s="96" t="s">
        <v>746</v>
      </c>
      <c r="CP426" s="169" t="s">
        <v>1448</v>
      </c>
      <c r="CQ426" s="169" t="s">
        <v>177</v>
      </c>
      <c r="CR426" s="98">
        <v>37300</v>
      </c>
      <c r="CS426" s="98">
        <v>69600</v>
      </c>
      <c r="CT426" s="170">
        <v>0.68</v>
      </c>
    </row>
    <row r="427" spans="47:98" ht="21" hidden="1" customHeight="1" x14ac:dyDescent="0.25">
      <c r="AU427" s="99"/>
      <c r="AV427" s="100">
        <v>60</v>
      </c>
      <c r="AW427" s="96" t="s">
        <v>2774</v>
      </c>
      <c r="AX427" s="96" t="s">
        <v>217</v>
      </c>
      <c r="AY427" s="101" t="s">
        <v>152</v>
      </c>
      <c r="AZ427" s="101" t="s">
        <v>166</v>
      </c>
      <c r="BA427" s="102">
        <v>219500</v>
      </c>
      <c r="BB427" s="103">
        <v>49000</v>
      </c>
      <c r="BC427" s="103">
        <v>115000</v>
      </c>
      <c r="BD427" s="102">
        <v>1045000</v>
      </c>
      <c r="BE427" s="104">
        <v>6.0999999999999999E-2</v>
      </c>
      <c r="BF427" s="105">
        <v>0.39</v>
      </c>
      <c r="BG427" s="102">
        <v>28750</v>
      </c>
      <c r="BH427" s="102">
        <v>1162000</v>
      </c>
      <c r="BI427" s="106">
        <v>8.8999999999999996E-2</v>
      </c>
      <c r="BJ427" s="96">
        <v>741</v>
      </c>
      <c r="BK427" s="99">
        <f t="shared" si="35"/>
        <v>0.96399999999999997</v>
      </c>
      <c r="BL427" s="99">
        <f t="shared" si="36"/>
        <v>0.83399999999999996</v>
      </c>
      <c r="CN427" s="97" t="s">
        <v>1490</v>
      </c>
      <c r="CO427" s="96" t="s">
        <v>411</v>
      </c>
      <c r="CP427" s="169" t="s">
        <v>1462</v>
      </c>
      <c r="CQ427" s="169" t="s">
        <v>171</v>
      </c>
      <c r="CR427" s="98">
        <v>39800</v>
      </c>
      <c r="CS427" s="98">
        <v>93000</v>
      </c>
      <c r="CT427" s="170">
        <v>0.43</v>
      </c>
    </row>
    <row r="428" spans="47:98" ht="21" hidden="1" customHeight="1" x14ac:dyDescent="0.25">
      <c r="AU428" s="99"/>
      <c r="AV428" s="100">
        <v>288</v>
      </c>
      <c r="AW428" s="96" t="s">
        <v>2881</v>
      </c>
      <c r="AX428" s="96" t="s">
        <v>382</v>
      </c>
      <c r="AY428" s="101" t="s">
        <v>159</v>
      </c>
      <c r="AZ428" s="101" t="s">
        <v>192</v>
      </c>
      <c r="BA428" s="102">
        <v>96500</v>
      </c>
      <c r="BB428" s="103">
        <v>48000</v>
      </c>
      <c r="BC428" s="103">
        <v>81000</v>
      </c>
      <c r="BD428" s="102">
        <v>701500</v>
      </c>
      <c r="BE428" s="104">
        <v>7.3999999999999996E-2</v>
      </c>
      <c r="BF428" s="105">
        <v>0.74</v>
      </c>
      <c r="BG428" s="102">
        <v>7500</v>
      </c>
      <c r="BH428" s="102">
        <v>732400</v>
      </c>
      <c r="BI428" s="106">
        <v>8.7999999999999995E-2</v>
      </c>
      <c r="BJ428" s="96">
        <v>815</v>
      </c>
      <c r="BK428" s="99">
        <f t="shared" si="35"/>
        <v>0.27500000000000002</v>
      </c>
      <c r="BL428" s="99">
        <f t="shared" si="36"/>
        <v>0.79600000000000004</v>
      </c>
      <c r="CN428" s="97" t="s">
        <v>1800</v>
      </c>
      <c r="CO428" s="96" t="s">
        <v>825</v>
      </c>
      <c r="CP428" s="169" t="s">
        <v>1462</v>
      </c>
      <c r="CQ428" s="169" t="s">
        <v>177</v>
      </c>
      <c r="CR428" s="98">
        <v>36600</v>
      </c>
      <c r="CS428" s="98">
        <v>59200</v>
      </c>
      <c r="CT428" s="170">
        <v>0.68</v>
      </c>
    </row>
    <row r="429" spans="47:98" ht="21" hidden="1" customHeight="1" x14ac:dyDescent="0.25">
      <c r="AU429" s="99"/>
      <c r="AV429" s="100">
        <v>362</v>
      </c>
      <c r="AW429" s="96" t="s">
        <v>2882</v>
      </c>
      <c r="AX429" s="96" t="s">
        <v>382</v>
      </c>
      <c r="AY429" s="101" t="s">
        <v>163</v>
      </c>
      <c r="AZ429" s="101" t="s">
        <v>192</v>
      </c>
      <c r="BA429" s="102">
        <v>146500</v>
      </c>
      <c r="BB429" s="103">
        <v>48000</v>
      </c>
      <c r="BC429" s="103">
        <v>81000</v>
      </c>
      <c r="BD429" s="102">
        <v>651200</v>
      </c>
      <c r="BE429" s="104">
        <v>5.8999999999999997E-2</v>
      </c>
      <c r="BF429" s="105">
        <v>0.74</v>
      </c>
      <c r="BG429" s="102">
        <v>7500</v>
      </c>
      <c r="BH429" s="102">
        <v>651200</v>
      </c>
      <c r="BI429" s="106">
        <v>5.8999999999999997E-2</v>
      </c>
      <c r="BJ429" s="96">
        <v>815</v>
      </c>
      <c r="BK429" s="99">
        <f t="shared" si="35"/>
        <v>0.64100000000000001</v>
      </c>
      <c r="BL429" s="99">
        <f t="shared" si="36"/>
        <v>0.79600000000000004</v>
      </c>
      <c r="CN429" s="97" t="s">
        <v>1767</v>
      </c>
      <c r="CO429" s="96" t="s">
        <v>1015</v>
      </c>
      <c r="CP429" s="169" t="s">
        <v>1462</v>
      </c>
      <c r="CQ429" s="169" t="s">
        <v>177</v>
      </c>
      <c r="CR429" s="98">
        <v>41700</v>
      </c>
      <c r="CS429" s="98">
        <v>62200</v>
      </c>
      <c r="CT429" s="170">
        <v>0.6</v>
      </c>
    </row>
    <row r="430" spans="47:98" ht="21" hidden="1" customHeight="1" x14ac:dyDescent="0.25">
      <c r="AU430" s="99"/>
      <c r="AV430" s="100">
        <v>293</v>
      </c>
      <c r="AW430" s="96" t="s">
        <v>2883</v>
      </c>
      <c r="AX430" s="96" t="s">
        <v>385</v>
      </c>
      <c r="AY430" s="101" t="s">
        <v>159</v>
      </c>
      <c r="AZ430" s="101" t="s">
        <v>195</v>
      </c>
      <c r="BA430" s="102">
        <v>100000</v>
      </c>
      <c r="BB430" s="103">
        <v>44000</v>
      </c>
      <c r="BC430" s="103">
        <v>82500</v>
      </c>
      <c r="BD430" s="102">
        <v>698400</v>
      </c>
      <c r="BE430" s="104">
        <v>7.2999999999999995E-2</v>
      </c>
      <c r="BF430" s="105">
        <v>0.75</v>
      </c>
      <c r="BG430" s="102">
        <v>7500</v>
      </c>
      <c r="BH430" s="102">
        <v>731700</v>
      </c>
      <c r="BI430" s="106">
        <v>8.7999999999999995E-2</v>
      </c>
      <c r="BJ430" s="96">
        <v>817</v>
      </c>
      <c r="BK430" s="99">
        <f t="shared" si="35"/>
        <v>0.314</v>
      </c>
      <c r="BL430" s="99">
        <f t="shared" si="36"/>
        <v>0.57999999999999996</v>
      </c>
      <c r="CN430" s="97" t="s">
        <v>1673</v>
      </c>
      <c r="CO430" s="96" t="s">
        <v>1674</v>
      </c>
      <c r="CP430" s="169" t="s">
        <v>1462</v>
      </c>
      <c r="CQ430" s="169" t="s">
        <v>177</v>
      </c>
      <c r="CR430" s="98">
        <v>36600</v>
      </c>
      <c r="CS430" s="98">
        <v>69600</v>
      </c>
      <c r="CT430" s="169" t="s">
        <v>1459</v>
      </c>
    </row>
    <row r="431" spans="47:98" ht="21" hidden="1" customHeight="1" x14ac:dyDescent="0.25">
      <c r="AU431" s="99"/>
      <c r="AV431" s="100">
        <v>356</v>
      </c>
      <c r="AW431" s="96" t="s">
        <v>2884</v>
      </c>
      <c r="AX431" s="96" t="s">
        <v>385</v>
      </c>
      <c r="AY431" s="101" t="s">
        <v>163</v>
      </c>
      <c r="AZ431" s="101" t="s">
        <v>195</v>
      </c>
      <c r="BA431" s="102">
        <v>144500</v>
      </c>
      <c r="BB431" s="103">
        <v>44000</v>
      </c>
      <c r="BC431" s="103">
        <v>82500</v>
      </c>
      <c r="BD431" s="102">
        <v>654000</v>
      </c>
      <c r="BE431" s="104">
        <v>0.06</v>
      </c>
      <c r="BF431" s="105">
        <v>0.75</v>
      </c>
      <c r="BG431" s="102">
        <v>7500</v>
      </c>
      <c r="BH431" s="102">
        <v>654000</v>
      </c>
      <c r="BI431" s="106">
        <v>0.06</v>
      </c>
      <c r="BJ431" s="96">
        <v>817</v>
      </c>
      <c r="BK431" s="99">
        <f t="shared" si="35"/>
        <v>0.622</v>
      </c>
      <c r="BL431" s="99">
        <f t="shared" si="36"/>
        <v>0.57999999999999996</v>
      </c>
      <c r="CN431" s="97" t="s">
        <v>1463</v>
      </c>
      <c r="CO431" s="96" t="s">
        <v>189</v>
      </c>
      <c r="CP431" s="169" t="s">
        <v>1451</v>
      </c>
      <c r="CQ431" s="169" t="s">
        <v>1464</v>
      </c>
      <c r="CR431" s="98">
        <v>55200</v>
      </c>
      <c r="CS431" s="98">
        <v>110000</v>
      </c>
      <c r="CT431" s="170">
        <v>0.49</v>
      </c>
    </row>
    <row r="432" spans="47:98" ht="21" hidden="1" customHeight="1" x14ac:dyDescent="0.25">
      <c r="AU432" s="99"/>
      <c r="AV432" s="100">
        <v>50</v>
      </c>
      <c r="AW432" s="96" t="s">
        <v>2885</v>
      </c>
      <c r="AX432" s="96" t="s">
        <v>207</v>
      </c>
      <c r="AY432" s="101" t="s">
        <v>159</v>
      </c>
      <c r="AZ432" s="101" t="s">
        <v>192</v>
      </c>
      <c r="BA432" s="102">
        <v>97500</v>
      </c>
      <c r="BB432" s="103">
        <v>50000</v>
      </c>
      <c r="BC432" s="103">
        <v>95500</v>
      </c>
      <c r="BD432" s="102">
        <v>1094000</v>
      </c>
      <c r="BE432" s="104">
        <v>8.7999999999999995E-2</v>
      </c>
      <c r="BF432" s="105">
        <v>0.75</v>
      </c>
      <c r="BG432" s="102">
        <v>7000</v>
      </c>
      <c r="BH432" s="102">
        <v>1124000</v>
      </c>
      <c r="BI432" s="106">
        <v>0.10199999999999999</v>
      </c>
      <c r="BJ432" s="96">
        <v>818</v>
      </c>
      <c r="BK432" s="99">
        <f t="shared" si="35"/>
        <v>0.28999999999999998</v>
      </c>
      <c r="BL432" s="99">
        <f t="shared" si="36"/>
        <v>0.88</v>
      </c>
      <c r="CN432" s="97" t="s">
        <v>1776</v>
      </c>
      <c r="CO432" s="96" t="s">
        <v>1062</v>
      </c>
      <c r="CP432" s="169" t="s">
        <v>1451</v>
      </c>
      <c r="CQ432" s="169" t="s">
        <v>195</v>
      </c>
      <c r="CR432" s="98">
        <v>36400</v>
      </c>
      <c r="CS432" s="98">
        <v>61300</v>
      </c>
      <c r="CT432" s="170">
        <v>0.59</v>
      </c>
    </row>
    <row r="433" spans="47:98" ht="21" hidden="1" customHeight="1" x14ac:dyDescent="0.25">
      <c r="AU433" s="99"/>
      <c r="AV433" s="100">
        <v>62</v>
      </c>
      <c r="AW433" s="96" t="s">
        <v>2886</v>
      </c>
      <c r="AX433" s="96" t="s">
        <v>207</v>
      </c>
      <c r="AY433" s="101" t="s">
        <v>163</v>
      </c>
      <c r="AZ433" s="101" t="s">
        <v>192</v>
      </c>
      <c r="BA433" s="102">
        <v>152000</v>
      </c>
      <c r="BB433" s="103">
        <v>50000</v>
      </c>
      <c r="BC433" s="103">
        <v>95500</v>
      </c>
      <c r="BD433" s="102">
        <v>1039000</v>
      </c>
      <c r="BE433" s="104">
        <v>7.1999999999999995E-2</v>
      </c>
      <c r="BF433" s="105">
        <v>0.75</v>
      </c>
      <c r="BG433" s="102">
        <v>7000</v>
      </c>
      <c r="BH433" s="102">
        <v>1039000</v>
      </c>
      <c r="BI433" s="106">
        <v>7.1999999999999995E-2</v>
      </c>
      <c r="BJ433" s="96">
        <v>818</v>
      </c>
      <c r="BK433" s="99">
        <f t="shared" si="35"/>
        <v>0.68600000000000005</v>
      </c>
      <c r="BL433" s="99">
        <f t="shared" si="36"/>
        <v>0.88</v>
      </c>
      <c r="CN433" s="97" t="s">
        <v>1802</v>
      </c>
      <c r="CO433" s="96" t="s">
        <v>594</v>
      </c>
      <c r="CP433" s="169" t="s">
        <v>1462</v>
      </c>
      <c r="CQ433" s="169" t="s">
        <v>177</v>
      </c>
      <c r="CR433" s="98">
        <v>45800</v>
      </c>
      <c r="CS433" s="98">
        <v>59000</v>
      </c>
      <c r="CT433" s="169" t="s">
        <v>1459</v>
      </c>
    </row>
    <row r="434" spans="47:98" ht="21" hidden="1" customHeight="1" x14ac:dyDescent="0.25">
      <c r="AU434" s="99"/>
      <c r="AV434" s="100">
        <v>981</v>
      </c>
      <c r="AW434" s="96" t="s">
        <v>3075</v>
      </c>
      <c r="AX434" s="96" t="s">
        <v>839</v>
      </c>
      <c r="AY434" s="101" t="s">
        <v>152</v>
      </c>
      <c r="AZ434" s="101" t="s">
        <v>171</v>
      </c>
      <c r="BA434" s="102">
        <v>215500</v>
      </c>
      <c r="BB434" s="103">
        <v>43500</v>
      </c>
      <c r="BC434" s="103">
        <v>80000</v>
      </c>
      <c r="BD434" s="102">
        <v>348100</v>
      </c>
      <c r="BE434" s="104">
        <v>3.4000000000000002E-2</v>
      </c>
      <c r="BF434" s="105">
        <v>0.6</v>
      </c>
      <c r="BG434" s="102">
        <v>35750</v>
      </c>
      <c r="BH434" s="102">
        <v>493600</v>
      </c>
      <c r="BI434" s="106">
        <v>7.2999999999999995E-2</v>
      </c>
      <c r="BJ434" s="96">
        <v>964</v>
      </c>
      <c r="BK434" s="99">
        <f t="shared" si="35"/>
        <v>0.93799999999999994</v>
      </c>
      <c r="BL434" s="99">
        <f t="shared" si="36"/>
        <v>0.55100000000000005</v>
      </c>
      <c r="CN434" s="97" t="s">
        <v>1515</v>
      </c>
      <c r="CO434" s="96" t="s">
        <v>1516</v>
      </c>
      <c r="CP434" s="169" t="s">
        <v>1462</v>
      </c>
      <c r="CQ434" s="169" t="s">
        <v>177</v>
      </c>
      <c r="CR434" s="98">
        <v>42400</v>
      </c>
      <c r="CS434" s="98">
        <v>86800</v>
      </c>
      <c r="CT434" s="170">
        <v>0.57999999999999996</v>
      </c>
    </row>
    <row r="435" spans="47:98" ht="21" hidden="1" customHeight="1" x14ac:dyDescent="0.25">
      <c r="AU435" s="99"/>
      <c r="AV435" s="100">
        <v>87</v>
      </c>
      <c r="AW435" s="96" t="s">
        <v>3076</v>
      </c>
      <c r="AX435" s="96" t="s">
        <v>239</v>
      </c>
      <c r="AY435" s="101" t="s">
        <v>152</v>
      </c>
      <c r="AZ435" s="101" t="s">
        <v>169</v>
      </c>
      <c r="BA435" s="102">
        <v>161500</v>
      </c>
      <c r="BB435" s="103">
        <v>52000</v>
      </c>
      <c r="BC435" s="103">
        <v>88500</v>
      </c>
      <c r="BD435" s="102">
        <v>958800</v>
      </c>
      <c r="BE435" s="104">
        <v>6.8000000000000005E-2</v>
      </c>
      <c r="BF435" s="105">
        <v>0.95</v>
      </c>
      <c r="BG435" s="102">
        <v>9750</v>
      </c>
      <c r="BH435" s="102">
        <v>1001000</v>
      </c>
      <c r="BI435" s="106">
        <v>7.9000000000000001E-2</v>
      </c>
      <c r="BJ435" s="96">
        <v>965</v>
      </c>
      <c r="BK435" s="99">
        <f t="shared" si="35"/>
        <v>0.75</v>
      </c>
      <c r="BL435" s="99">
        <f t="shared" si="36"/>
        <v>0.92400000000000004</v>
      </c>
      <c r="CN435" s="97" t="s">
        <v>1650</v>
      </c>
      <c r="CO435" s="96" t="s">
        <v>591</v>
      </c>
      <c r="CP435" s="169" t="s">
        <v>1451</v>
      </c>
      <c r="CQ435" s="169" t="s">
        <v>1464</v>
      </c>
      <c r="CR435" s="98">
        <v>43000</v>
      </c>
      <c r="CS435" s="98">
        <v>71700</v>
      </c>
      <c r="CT435" s="170">
        <v>0.34</v>
      </c>
    </row>
    <row r="436" spans="47:98" ht="21" hidden="1" customHeight="1" x14ac:dyDescent="0.25">
      <c r="AU436" s="99"/>
      <c r="AV436" s="100">
        <v>270</v>
      </c>
      <c r="AW436" s="96" t="s">
        <v>3100</v>
      </c>
      <c r="AX436" s="96" t="s">
        <v>370</v>
      </c>
      <c r="AY436" s="101" t="s">
        <v>152</v>
      </c>
      <c r="AZ436" s="101" t="s">
        <v>177</v>
      </c>
      <c r="BA436" s="102">
        <v>180000</v>
      </c>
      <c r="BB436" s="103">
        <v>50000</v>
      </c>
      <c r="BC436" s="103">
        <v>76500</v>
      </c>
      <c r="BD436" s="102">
        <v>721200</v>
      </c>
      <c r="BE436" s="104">
        <v>5.7000000000000002E-2</v>
      </c>
      <c r="BF436" s="105">
        <v>0.98</v>
      </c>
      <c r="BG436" s="102">
        <v>15500</v>
      </c>
      <c r="BH436" s="102">
        <v>785600</v>
      </c>
      <c r="BI436" s="106">
        <v>7.1999999999999995E-2</v>
      </c>
      <c r="BJ436" s="96">
        <v>979</v>
      </c>
      <c r="BK436" s="99">
        <f t="shared" si="35"/>
        <v>0.83899999999999997</v>
      </c>
      <c r="BL436" s="99">
        <f t="shared" si="36"/>
        <v>0.88</v>
      </c>
      <c r="CN436" s="97" t="s">
        <v>1531</v>
      </c>
      <c r="CO436" s="96" t="s">
        <v>332</v>
      </c>
      <c r="CP436" s="169" t="s">
        <v>1462</v>
      </c>
      <c r="CQ436" s="169" t="s">
        <v>1454</v>
      </c>
      <c r="CR436" s="98">
        <v>46300</v>
      </c>
      <c r="CS436" s="98">
        <v>84600</v>
      </c>
      <c r="CT436" s="170">
        <v>0.56000000000000005</v>
      </c>
    </row>
    <row r="437" spans="47:98" ht="21" hidden="1" customHeight="1" x14ac:dyDescent="0.25">
      <c r="AU437" s="99"/>
      <c r="AV437" s="100">
        <v>1027</v>
      </c>
      <c r="AW437" s="96" t="s">
        <v>3107</v>
      </c>
      <c r="AX437" s="96" t="s">
        <v>865</v>
      </c>
      <c r="AY437" s="101" t="s">
        <v>159</v>
      </c>
      <c r="AZ437" s="101" t="s">
        <v>195</v>
      </c>
      <c r="BA437" s="102">
        <v>78000</v>
      </c>
      <c r="BB437" s="103">
        <v>39000</v>
      </c>
      <c r="BC437" s="103">
        <v>64500</v>
      </c>
      <c r="BD437" s="102">
        <v>329400</v>
      </c>
      <c r="BE437" s="104">
        <v>5.8000000000000003E-2</v>
      </c>
      <c r="BF437" s="105">
        <v>0.57999999999999996</v>
      </c>
      <c r="BG437" s="102">
        <v>4500</v>
      </c>
      <c r="BH437" s="102">
        <v>348400</v>
      </c>
      <c r="BI437" s="106">
        <v>6.8000000000000005E-2</v>
      </c>
      <c r="BJ437" s="96">
        <v>983</v>
      </c>
      <c r="BK437" s="99">
        <f t="shared" si="35"/>
        <v>8.5000000000000006E-2</v>
      </c>
      <c r="BL437" s="99">
        <f t="shared" si="36"/>
        <v>0.16500000000000001</v>
      </c>
      <c r="CN437" s="97" t="s">
        <v>1732</v>
      </c>
      <c r="CO437" s="96" t="s">
        <v>943</v>
      </c>
      <c r="CP437" s="169" t="s">
        <v>1448</v>
      </c>
      <c r="CQ437" s="169" t="s">
        <v>1476</v>
      </c>
      <c r="CR437" s="98">
        <v>36600</v>
      </c>
      <c r="CS437" s="98">
        <v>65200</v>
      </c>
      <c r="CT437" s="170">
        <v>0.51</v>
      </c>
    </row>
    <row r="438" spans="47:98" ht="21" hidden="1" customHeight="1" x14ac:dyDescent="0.25">
      <c r="AU438" s="99"/>
      <c r="AV438" s="100">
        <v>1076</v>
      </c>
      <c r="AW438" s="96" t="s">
        <v>3108</v>
      </c>
      <c r="AX438" s="96" t="s">
        <v>865</v>
      </c>
      <c r="AY438" s="101" t="s">
        <v>163</v>
      </c>
      <c r="AZ438" s="101" t="s">
        <v>195</v>
      </c>
      <c r="BA438" s="102">
        <v>104000</v>
      </c>
      <c r="BB438" s="103">
        <v>39000</v>
      </c>
      <c r="BC438" s="103">
        <v>64500</v>
      </c>
      <c r="BD438" s="102">
        <v>303500</v>
      </c>
      <c r="BE438" s="104">
        <v>4.8000000000000001E-2</v>
      </c>
      <c r="BF438" s="105">
        <v>0.57999999999999996</v>
      </c>
      <c r="BG438" s="102">
        <v>4500</v>
      </c>
      <c r="BH438" s="102">
        <v>303500</v>
      </c>
      <c r="BI438" s="106">
        <v>4.8000000000000001E-2</v>
      </c>
      <c r="BJ438" s="96">
        <v>983</v>
      </c>
      <c r="BK438" s="99">
        <f t="shared" si="35"/>
        <v>0.34100000000000003</v>
      </c>
      <c r="BL438" s="99">
        <f t="shared" si="36"/>
        <v>0.16500000000000001</v>
      </c>
      <c r="CN438" s="97" t="s">
        <v>1799</v>
      </c>
      <c r="CO438" s="96" t="s">
        <v>1010</v>
      </c>
      <c r="CP438" s="169" t="s">
        <v>1448</v>
      </c>
      <c r="CQ438" s="169" t="s">
        <v>1507</v>
      </c>
      <c r="CR438" s="98">
        <v>39500</v>
      </c>
      <c r="CS438" s="98">
        <v>59400</v>
      </c>
      <c r="CT438" s="170">
        <v>0.42</v>
      </c>
    </row>
    <row r="439" spans="47:98" ht="21" hidden="1" customHeight="1" x14ac:dyDescent="0.25">
      <c r="AU439" s="99"/>
      <c r="AV439" s="100">
        <v>661</v>
      </c>
      <c r="AW439" s="96" t="s">
        <v>3109</v>
      </c>
      <c r="AX439" s="96" t="s">
        <v>626</v>
      </c>
      <c r="AY439" s="101" t="s">
        <v>152</v>
      </c>
      <c r="AZ439" s="101" t="s">
        <v>171</v>
      </c>
      <c r="BA439" s="102">
        <v>212500</v>
      </c>
      <c r="BB439" s="103">
        <v>37500</v>
      </c>
      <c r="BC439" s="103">
        <v>82500</v>
      </c>
      <c r="BD439" s="102">
        <v>495800</v>
      </c>
      <c r="BE439" s="104">
        <v>4.2000000000000003E-2</v>
      </c>
      <c r="BF439" s="105">
        <v>0.74</v>
      </c>
      <c r="BG439" s="102">
        <v>26000</v>
      </c>
      <c r="BH439" s="102">
        <v>600700</v>
      </c>
      <c r="BI439" s="106">
        <v>6.6000000000000003E-2</v>
      </c>
      <c r="BJ439" s="96">
        <v>986</v>
      </c>
      <c r="BK439" s="99">
        <f t="shared" si="35"/>
        <v>0.92500000000000004</v>
      </c>
      <c r="BL439" s="99">
        <f t="shared" si="36"/>
        <v>9.7000000000000003E-2</v>
      </c>
      <c r="CN439" s="97" t="s">
        <v>1755</v>
      </c>
      <c r="CO439" s="96" t="s">
        <v>801</v>
      </c>
      <c r="CP439" s="169" t="s">
        <v>1451</v>
      </c>
      <c r="CQ439" s="169" t="s">
        <v>171</v>
      </c>
      <c r="CR439" s="98">
        <v>43600</v>
      </c>
      <c r="CS439" s="98">
        <v>63300</v>
      </c>
      <c r="CT439" s="170">
        <v>0.37</v>
      </c>
    </row>
    <row r="440" spans="47:98" ht="21" hidden="1" customHeight="1" x14ac:dyDescent="0.25">
      <c r="AU440" s="99"/>
      <c r="AV440" s="100">
        <v>15</v>
      </c>
      <c r="AW440" s="96" t="s">
        <v>3130</v>
      </c>
      <c r="AX440" s="96" t="s">
        <v>174</v>
      </c>
      <c r="AY440" s="101" t="s">
        <v>152</v>
      </c>
      <c r="AZ440" s="101" t="s">
        <v>155</v>
      </c>
      <c r="BA440" s="102">
        <v>215000</v>
      </c>
      <c r="BB440" s="103">
        <v>62500</v>
      </c>
      <c r="BC440" s="103">
        <v>107000</v>
      </c>
      <c r="BD440" s="102">
        <v>1316000</v>
      </c>
      <c r="BE440" s="104">
        <v>6.9000000000000006E-2</v>
      </c>
      <c r="BF440" s="105">
        <v>0.98</v>
      </c>
      <c r="BG440" s="102">
        <v>18000</v>
      </c>
      <c r="BH440" s="102">
        <v>1390000</v>
      </c>
      <c r="BI440" s="106">
        <v>8.4000000000000005E-2</v>
      </c>
      <c r="BJ440" s="96">
        <v>1010</v>
      </c>
      <c r="BK440" s="99">
        <f t="shared" si="35"/>
        <v>0.93600000000000005</v>
      </c>
      <c r="BL440" s="99">
        <f t="shared" si="36"/>
        <v>0.98899999999999999</v>
      </c>
      <c r="CN440" s="97" t="s">
        <v>1591</v>
      </c>
      <c r="CO440" s="96" t="s">
        <v>607</v>
      </c>
      <c r="CP440" s="169" t="s">
        <v>1448</v>
      </c>
      <c r="CQ440" s="169" t="s">
        <v>177</v>
      </c>
      <c r="CR440" s="98">
        <v>45000</v>
      </c>
      <c r="CS440" s="98">
        <v>78100</v>
      </c>
      <c r="CT440" s="170">
        <v>0.46</v>
      </c>
    </row>
    <row r="441" spans="47:98" ht="21" hidden="1" customHeight="1" x14ac:dyDescent="0.25">
      <c r="AU441" s="99"/>
      <c r="AV441" s="100">
        <v>774</v>
      </c>
      <c r="AW441" s="96" t="s">
        <v>3131</v>
      </c>
      <c r="AX441" s="96" t="s">
        <v>701</v>
      </c>
      <c r="AY441" s="101" t="s">
        <v>159</v>
      </c>
      <c r="AZ441" s="101" t="s">
        <v>195</v>
      </c>
      <c r="BA441" s="102">
        <v>88500</v>
      </c>
      <c r="BB441" s="103">
        <v>40500</v>
      </c>
      <c r="BC441" s="103">
        <v>71000</v>
      </c>
      <c r="BD441" s="102">
        <v>443600</v>
      </c>
      <c r="BE441" s="104">
        <v>6.3E-2</v>
      </c>
      <c r="BF441" s="105">
        <v>0.65</v>
      </c>
      <c r="BG441" s="102">
        <v>4750</v>
      </c>
      <c r="BH441" s="102">
        <v>464300</v>
      </c>
      <c r="BI441" s="106">
        <v>7.1999999999999995E-2</v>
      </c>
      <c r="BJ441" s="96">
        <v>1011</v>
      </c>
      <c r="BK441" s="99">
        <f t="shared" si="35"/>
        <v>0.2</v>
      </c>
      <c r="BL441" s="99">
        <f t="shared" si="36"/>
        <v>0.28000000000000003</v>
      </c>
      <c r="CN441" s="97" t="s">
        <v>1732</v>
      </c>
      <c r="CO441" s="96" t="s">
        <v>1734</v>
      </c>
      <c r="CP441" s="169" t="s">
        <v>1462</v>
      </c>
      <c r="CQ441" s="169" t="s">
        <v>166</v>
      </c>
      <c r="CR441" s="98">
        <v>44000</v>
      </c>
      <c r="CS441" s="98">
        <v>65200</v>
      </c>
      <c r="CT441" s="170">
        <v>0.56999999999999995</v>
      </c>
    </row>
    <row r="442" spans="47:98" ht="21" hidden="1" customHeight="1" x14ac:dyDescent="0.25">
      <c r="AU442" s="99"/>
      <c r="AV442" s="100">
        <v>827</v>
      </c>
      <c r="AW442" s="96" t="s">
        <v>3132</v>
      </c>
      <c r="AX442" s="96" t="s">
        <v>701</v>
      </c>
      <c r="AY442" s="101" t="s">
        <v>163</v>
      </c>
      <c r="AZ442" s="101" t="s">
        <v>195</v>
      </c>
      <c r="BA442" s="102">
        <v>116000</v>
      </c>
      <c r="BB442" s="103">
        <v>40500</v>
      </c>
      <c r="BC442" s="103">
        <v>71000</v>
      </c>
      <c r="BD442" s="102">
        <v>416300</v>
      </c>
      <c r="BE442" s="104">
        <v>5.2999999999999999E-2</v>
      </c>
      <c r="BF442" s="105">
        <v>0.65</v>
      </c>
      <c r="BG442" s="102">
        <v>4750</v>
      </c>
      <c r="BH442" s="102">
        <v>416300</v>
      </c>
      <c r="BI442" s="106">
        <v>5.2999999999999999E-2</v>
      </c>
      <c r="BJ442" s="96">
        <v>1011</v>
      </c>
      <c r="BK442" s="99">
        <f t="shared" si="35"/>
        <v>0.42599999999999999</v>
      </c>
      <c r="BL442" s="99">
        <f t="shared" si="36"/>
        <v>0.28000000000000003</v>
      </c>
      <c r="CN442" s="97" t="s">
        <v>1817</v>
      </c>
      <c r="CO442" s="96" t="s">
        <v>965</v>
      </c>
      <c r="CP442" s="169" t="s">
        <v>1451</v>
      </c>
      <c r="CQ442" s="169" t="s">
        <v>177</v>
      </c>
      <c r="CR442" s="98">
        <v>38200</v>
      </c>
      <c r="CS442" s="98">
        <v>57000</v>
      </c>
      <c r="CT442" s="170">
        <v>0.53</v>
      </c>
    </row>
    <row r="443" spans="47:98" ht="21" hidden="1" customHeight="1" x14ac:dyDescent="0.25">
      <c r="AU443" s="99"/>
      <c r="AV443" s="100">
        <v>351</v>
      </c>
      <c r="AW443" s="96" t="s">
        <v>2051</v>
      </c>
      <c r="AX443" s="96" t="s">
        <v>425</v>
      </c>
      <c r="AY443" s="101" t="s">
        <v>159</v>
      </c>
      <c r="AZ443" s="101" t="s">
        <v>192</v>
      </c>
      <c r="BA443" s="102">
        <v>85500</v>
      </c>
      <c r="BB443" s="103">
        <v>42500</v>
      </c>
      <c r="BC443" s="103">
        <v>63500</v>
      </c>
      <c r="BD443" s="102">
        <v>656000</v>
      </c>
      <c r="BE443" s="104">
        <v>7.5999999999999998E-2</v>
      </c>
      <c r="BF443" s="105">
        <v>0.65</v>
      </c>
      <c r="BG443" s="102">
        <v>8250</v>
      </c>
      <c r="BH443" s="102">
        <v>693600</v>
      </c>
      <c r="BI443" s="106">
        <v>9.7000000000000003E-2</v>
      </c>
      <c r="BJ443" s="96">
        <v>77</v>
      </c>
      <c r="BK443" s="99">
        <f t="shared" si="35"/>
        <v>0.16400000000000001</v>
      </c>
      <c r="BL443" s="99">
        <f t="shared" si="36"/>
        <v>0.45400000000000001</v>
      </c>
      <c r="CN443" s="97" t="s">
        <v>1671</v>
      </c>
      <c r="CO443" s="96" t="s">
        <v>742</v>
      </c>
      <c r="CP443" s="169" t="s">
        <v>1451</v>
      </c>
      <c r="CQ443" s="169" t="s">
        <v>1672</v>
      </c>
      <c r="CR443" s="98">
        <v>41900</v>
      </c>
      <c r="CS443" s="98">
        <v>69700</v>
      </c>
      <c r="CT443" s="170">
        <v>0.42</v>
      </c>
    </row>
    <row r="444" spans="47:98" ht="21" hidden="1" customHeight="1" x14ac:dyDescent="0.25">
      <c r="AU444" s="99"/>
      <c r="AV444" s="100">
        <v>432</v>
      </c>
      <c r="AW444" s="96" t="s">
        <v>2052</v>
      </c>
      <c r="AX444" s="96" t="s">
        <v>425</v>
      </c>
      <c r="AY444" s="101" t="s">
        <v>163</v>
      </c>
      <c r="AZ444" s="101" t="s">
        <v>192</v>
      </c>
      <c r="BA444" s="102">
        <v>133000</v>
      </c>
      <c r="BB444" s="103">
        <v>42500</v>
      </c>
      <c r="BC444" s="103">
        <v>63500</v>
      </c>
      <c r="BD444" s="102">
        <v>608300</v>
      </c>
      <c r="BE444" s="104">
        <v>0.06</v>
      </c>
      <c r="BF444" s="105">
        <v>0.65</v>
      </c>
      <c r="BG444" s="102">
        <v>8250</v>
      </c>
      <c r="BH444" s="102">
        <v>608300</v>
      </c>
      <c r="BI444" s="106">
        <v>0.06</v>
      </c>
      <c r="BJ444" s="96">
        <v>77</v>
      </c>
      <c r="BK444" s="99">
        <f t="shared" si="35"/>
        <v>0.55200000000000005</v>
      </c>
      <c r="BL444" s="99">
        <f t="shared" si="36"/>
        <v>0.45400000000000001</v>
      </c>
      <c r="CN444" s="97" t="s">
        <v>1788</v>
      </c>
      <c r="CO444" s="96" t="s">
        <v>1076</v>
      </c>
      <c r="CP444" s="169" t="s">
        <v>1451</v>
      </c>
      <c r="CQ444" s="169" t="s">
        <v>460</v>
      </c>
      <c r="CR444" s="98">
        <v>35300</v>
      </c>
      <c r="CS444" s="98">
        <v>60200</v>
      </c>
      <c r="CT444" s="170">
        <v>0.52</v>
      </c>
    </row>
    <row r="445" spans="47:98" ht="21" hidden="1" customHeight="1" x14ac:dyDescent="0.25">
      <c r="AU445" s="99"/>
      <c r="AV445" s="100">
        <v>708</v>
      </c>
      <c r="AW445" s="96" t="s">
        <v>2265</v>
      </c>
      <c r="AX445" s="96" t="s">
        <v>659</v>
      </c>
      <c r="AY445" s="101" t="s">
        <v>159</v>
      </c>
      <c r="AZ445" s="101" t="s">
        <v>195</v>
      </c>
      <c r="BA445" s="102">
        <v>82000</v>
      </c>
      <c r="BB445" s="103">
        <v>40500</v>
      </c>
      <c r="BC445" s="103">
        <v>68000</v>
      </c>
      <c r="BD445" s="102">
        <v>471300</v>
      </c>
      <c r="BE445" s="104">
        <v>6.7000000000000004E-2</v>
      </c>
      <c r="BF445" s="105">
        <v>0.56999999999999995</v>
      </c>
      <c r="BG445" s="102">
        <v>6750</v>
      </c>
      <c r="BH445" s="102">
        <v>502300</v>
      </c>
      <c r="BI445" s="106">
        <v>8.4000000000000005E-2</v>
      </c>
      <c r="BJ445" s="96">
        <v>283</v>
      </c>
      <c r="BK445" s="99">
        <f t="shared" si="35"/>
        <v>0.125</v>
      </c>
      <c r="BL445" s="99">
        <f t="shared" si="36"/>
        <v>0.28000000000000003</v>
      </c>
      <c r="CN445" s="97">
        <v>11</v>
      </c>
      <c r="CO445" s="96" t="s">
        <v>157</v>
      </c>
      <c r="CP445" s="169" t="s">
        <v>1451</v>
      </c>
      <c r="CQ445" s="169" t="s">
        <v>155</v>
      </c>
      <c r="CR445" s="98">
        <v>68600</v>
      </c>
      <c r="CS445" s="98">
        <v>118000</v>
      </c>
      <c r="CT445" s="170">
        <v>0.56999999999999995</v>
      </c>
    </row>
    <row r="446" spans="47:98" ht="21" hidden="1" customHeight="1" x14ac:dyDescent="0.25">
      <c r="AU446" s="99"/>
      <c r="AV446" s="100">
        <v>818</v>
      </c>
      <c r="AW446" s="96" t="s">
        <v>2266</v>
      </c>
      <c r="AX446" s="96" t="s">
        <v>659</v>
      </c>
      <c r="AY446" s="101" t="s">
        <v>163</v>
      </c>
      <c r="AZ446" s="101" t="s">
        <v>195</v>
      </c>
      <c r="BA446" s="102">
        <v>128500</v>
      </c>
      <c r="BB446" s="103">
        <v>40500</v>
      </c>
      <c r="BC446" s="103">
        <v>68000</v>
      </c>
      <c r="BD446" s="102">
        <v>424800</v>
      </c>
      <c r="BE446" s="104">
        <v>5.0999999999999997E-2</v>
      </c>
      <c r="BF446" s="105">
        <v>0.56999999999999995</v>
      </c>
      <c r="BG446" s="102">
        <v>6750</v>
      </c>
      <c r="BH446" s="102">
        <v>424800</v>
      </c>
      <c r="BI446" s="106">
        <v>5.0999999999999997E-2</v>
      </c>
      <c r="BJ446" s="96">
        <v>283</v>
      </c>
      <c r="BK446" s="99">
        <f t="shared" si="35"/>
        <v>0.51900000000000002</v>
      </c>
      <c r="BL446" s="99">
        <f t="shared" si="36"/>
        <v>0.28000000000000003</v>
      </c>
      <c r="CN446" s="97" t="s">
        <v>44</v>
      </c>
      <c r="CO446" s="96" t="s">
        <v>175</v>
      </c>
      <c r="CP446" s="169" t="s">
        <v>1451</v>
      </c>
      <c r="CQ446" s="169" t="s">
        <v>160</v>
      </c>
      <c r="CR446" s="98">
        <v>54700</v>
      </c>
      <c r="CS446" s="98">
        <v>102000</v>
      </c>
      <c r="CT446" s="170">
        <v>0.51</v>
      </c>
    </row>
    <row r="447" spans="47:98" ht="21" hidden="1" customHeight="1" x14ac:dyDescent="0.25">
      <c r="AU447" s="99"/>
      <c r="AV447" s="100">
        <v>53</v>
      </c>
      <c r="AW447" s="96" t="s">
        <v>2340</v>
      </c>
      <c r="AX447" s="96" t="s">
        <v>208</v>
      </c>
      <c r="AY447" s="101" t="s">
        <v>152</v>
      </c>
      <c r="AZ447" s="101" t="s">
        <v>166</v>
      </c>
      <c r="BA447" s="102">
        <v>222000</v>
      </c>
      <c r="BB447" s="103">
        <v>56000</v>
      </c>
      <c r="BC447" s="103">
        <v>95500</v>
      </c>
      <c r="BD447" s="102">
        <v>1072000</v>
      </c>
      <c r="BE447" s="104">
        <v>6.2E-2</v>
      </c>
      <c r="BF447" s="105">
        <v>0.53</v>
      </c>
      <c r="BG447" s="102">
        <v>29750</v>
      </c>
      <c r="BH447" s="102">
        <v>1193000</v>
      </c>
      <c r="BI447" s="106">
        <v>0.09</v>
      </c>
      <c r="BJ447" s="96">
        <v>368</v>
      </c>
      <c r="BK447" s="99">
        <f t="shared" si="35"/>
        <v>0.97099999999999997</v>
      </c>
      <c r="BL447" s="99">
        <f t="shared" si="36"/>
        <v>0.96899999999999997</v>
      </c>
      <c r="CN447" s="97" t="s">
        <v>1730</v>
      </c>
      <c r="CO447" s="96" t="s">
        <v>727</v>
      </c>
      <c r="CP447" s="169" t="s">
        <v>1462</v>
      </c>
      <c r="CQ447" s="169" t="s">
        <v>177</v>
      </c>
      <c r="CR447" s="98">
        <v>38500</v>
      </c>
      <c r="CS447" s="98">
        <v>65300</v>
      </c>
      <c r="CT447" s="170">
        <v>0.59</v>
      </c>
    </row>
    <row r="448" spans="47:98" ht="21" hidden="1" customHeight="1" x14ac:dyDescent="0.25">
      <c r="AU448" s="99"/>
      <c r="AV448" s="100">
        <v>157</v>
      </c>
      <c r="AW448" s="96" t="s">
        <v>2390</v>
      </c>
      <c r="AX448" s="96" t="s">
        <v>290</v>
      </c>
      <c r="AY448" s="101" t="s">
        <v>152</v>
      </c>
      <c r="AZ448" s="101" t="s">
        <v>177</v>
      </c>
      <c r="BA448" s="102">
        <v>209000</v>
      </c>
      <c r="BB448" s="103">
        <v>51000</v>
      </c>
      <c r="BC448" s="103">
        <v>100000</v>
      </c>
      <c r="BD448" s="102">
        <v>841000</v>
      </c>
      <c r="BE448" s="104">
        <v>5.7000000000000002E-2</v>
      </c>
      <c r="BF448" s="105">
        <v>0.66</v>
      </c>
      <c r="BG448" s="102">
        <v>24500</v>
      </c>
      <c r="BH448" s="102">
        <v>939800</v>
      </c>
      <c r="BI448" s="106">
        <v>7.9000000000000001E-2</v>
      </c>
      <c r="BJ448" s="96">
        <v>413</v>
      </c>
      <c r="BK448" s="99">
        <f t="shared" si="35"/>
        <v>0.91700000000000004</v>
      </c>
      <c r="BL448" s="99">
        <f t="shared" si="36"/>
        <v>0.91100000000000003</v>
      </c>
      <c r="CN448" s="97" t="s">
        <v>1699</v>
      </c>
      <c r="CO448" s="96" t="s">
        <v>489</v>
      </c>
      <c r="CP448" s="169" t="s">
        <v>1467</v>
      </c>
      <c r="CQ448" s="169" t="s">
        <v>1476</v>
      </c>
      <c r="CR448" s="98">
        <v>43600</v>
      </c>
      <c r="CS448" s="98">
        <v>67600</v>
      </c>
      <c r="CT448" s="170">
        <v>0.61</v>
      </c>
    </row>
    <row r="449" spans="47:98" ht="21" hidden="1" customHeight="1" x14ac:dyDescent="0.25">
      <c r="AU449" s="99"/>
      <c r="AV449" s="100">
        <v>1267</v>
      </c>
      <c r="AW449" s="96" t="s">
        <v>2406</v>
      </c>
      <c r="AX449" s="96" t="s">
        <v>1010</v>
      </c>
      <c r="AY449" s="101" t="s">
        <v>152</v>
      </c>
      <c r="AZ449" s="101" t="s">
        <v>177</v>
      </c>
      <c r="BA449" s="102">
        <v>194500</v>
      </c>
      <c r="BB449" s="103">
        <v>39500</v>
      </c>
      <c r="BC449" s="103">
        <v>59500</v>
      </c>
      <c r="BD449" s="102">
        <v>214000</v>
      </c>
      <c r="BE449" s="104">
        <v>2.5999999999999999E-2</v>
      </c>
      <c r="BF449" s="105">
        <v>0.96</v>
      </c>
      <c r="BG449" s="102">
        <v>14250</v>
      </c>
      <c r="BH449" s="102">
        <v>272300</v>
      </c>
      <c r="BI449" s="106">
        <v>3.9E-2</v>
      </c>
      <c r="BJ449" s="96">
        <v>431</v>
      </c>
      <c r="BK449" s="99">
        <f t="shared" si="35"/>
        <v>0.88800000000000001</v>
      </c>
      <c r="BL449" s="99">
        <f t="shared" si="36"/>
        <v>0.19600000000000001</v>
      </c>
      <c r="CN449" s="97" t="s">
        <v>1838</v>
      </c>
      <c r="CO449" s="96" t="s">
        <v>1102</v>
      </c>
      <c r="CP449" s="169" t="s">
        <v>1451</v>
      </c>
      <c r="CQ449" s="169" t="s">
        <v>177</v>
      </c>
      <c r="CR449" s="98">
        <v>35700</v>
      </c>
      <c r="CS449" s="98">
        <v>54600</v>
      </c>
      <c r="CT449" s="170">
        <v>0.61</v>
      </c>
    </row>
    <row r="450" spans="47:98" ht="21" hidden="1" customHeight="1" x14ac:dyDescent="0.25">
      <c r="AU450" s="99"/>
      <c r="AV450" s="100">
        <v>459</v>
      </c>
      <c r="AW450" s="96" t="s">
        <v>2414</v>
      </c>
      <c r="AX450" s="96" t="s">
        <v>497</v>
      </c>
      <c r="AY450" s="101" t="s">
        <v>152</v>
      </c>
      <c r="AZ450" s="101" t="s">
        <v>171</v>
      </c>
      <c r="BA450" s="102">
        <v>171500</v>
      </c>
      <c r="BB450" s="103" t="s">
        <v>1967</v>
      </c>
      <c r="BC450" s="103" t="s">
        <v>1967</v>
      </c>
      <c r="BD450" s="102">
        <v>591200</v>
      </c>
      <c r="BE450" s="104">
        <v>5.1999999999999998E-2</v>
      </c>
      <c r="BF450" s="105">
        <v>0.96</v>
      </c>
      <c r="BG450" s="102">
        <v>21000</v>
      </c>
      <c r="BH450" s="102">
        <v>676300</v>
      </c>
      <c r="BI450" s="106">
        <v>7.6999999999999999E-2</v>
      </c>
      <c r="BK450" s="99">
        <f t="shared" si="35"/>
        <v>0.8</v>
      </c>
      <c r="BL450" s="99" t="str">
        <f t="shared" si="36"/>
        <v>No Data</v>
      </c>
      <c r="CN450" s="97" t="s">
        <v>1693</v>
      </c>
      <c r="CO450" s="96" t="s">
        <v>857</v>
      </c>
      <c r="CP450" s="169" t="s">
        <v>1448</v>
      </c>
      <c r="CQ450" s="169" t="s">
        <v>1464</v>
      </c>
      <c r="CR450" s="98">
        <v>45600</v>
      </c>
      <c r="CS450" s="98">
        <v>68200</v>
      </c>
      <c r="CT450" s="170">
        <v>0.64</v>
      </c>
    </row>
    <row r="451" spans="47:98" ht="21" hidden="1" customHeight="1" x14ac:dyDescent="0.25">
      <c r="AU451" s="99"/>
      <c r="AV451" s="100">
        <v>1298</v>
      </c>
      <c r="AW451" s="96" t="s">
        <v>2467</v>
      </c>
      <c r="AX451" s="96" t="s">
        <v>1027</v>
      </c>
      <c r="AY451" s="101" t="s">
        <v>159</v>
      </c>
      <c r="AZ451" s="101" t="s">
        <v>192</v>
      </c>
      <c r="BA451" s="102">
        <v>94000</v>
      </c>
      <c r="BB451" s="103">
        <v>42500</v>
      </c>
      <c r="BC451" s="103">
        <v>57500</v>
      </c>
      <c r="BD451" s="102">
        <v>193500</v>
      </c>
      <c r="BE451" s="104">
        <v>3.9E-2</v>
      </c>
      <c r="BF451" s="105">
        <v>0.73</v>
      </c>
      <c r="BG451" s="102">
        <v>7500</v>
      </c>
      <c r="BH451" s="102">
        <v>228700</v>
      </c>
      <c r="BI451" s="106">
        <v>5.6000000000000001E-2</v>
      </c>
      <c r="BJ451" s="96">
        <v>483</v>
      </c>
      <c r="BK451" s="99">
        <f t="shared" si="35"/>
        <v>0.249</v>
      </c>
      <c r="BL451" s="99">
        <f t="shared" si="36"/>
        <v>0.45400000000000001</v>
      </c>
      <c r="CN451" s="97" t="s">
        <v>1770</v>
      </c>
      <c r="CO451" s="96" t="s">
        <v>759</v>
      </c>
      <c r="CP451" s="169" t="s">
        <v>1451</v>
      </c>
      <c r="CQ451" s="169" t="s">
        <v>177</v>
      </c>
      <c r="CR451" s="98">
        <v>42100</v>
      </c>
      <c r="CS451" s="98">
        <v>62000</v>
      </c>
      <c r="CT451" s="170">
        <v>0.56999999999999995</v>
      </c>
    </row>
    <row r="452" spans="47:98" ht="21" hidden="1" customHeight="1" x14ac:dyDescent="0.25">
      <c r="AU452" s="99"/>
      <c r="AV452" s="100">
        <v>1351</v>
      </c>
      <c r="AW452" s="96" t="s">
        <v>2468</v>
      </c>
      <c r="AX452" s="96" t="s">
        <v>1027</v>
      </c>
      <c r="AY452" s="101" t="s">
        <v>163</v>
      </c>
      <c r="AZ452" s="101" t="s">
        <v>192</v>
      </c>
      <c r="BA452" s="102">
        <v>135500</v>
      </c>
      <c r="BB452" s="103">
        <v>42500</v>
      </c>
      <c r="BC452" s="103">
        <v>57500</v>
      </c>
      <c r="BD452" s="102">
        <v>151800</v>
      </c>
      <c r="BE452" s="104">
        <v>2.7E-2</v>
      </c>
      <c r="BF452" s="105">
        <v>0.73</v>
      </c>
      <c r="BG452" s="102">
        <v>7500</v>
      </c>
      <c r="BH452" s="102">
        <v>151800</v>
      </c>
      <c r="BI452" s="106">
        <v>2.7E-2</v>
      </c>
      <c r="BJ452" s="96">
        <v>483</v>
      </c>
      <c r="BK452" s="99">
        <f t="shared" si="35"/>
        <v>0.56399999999999995</v>
      </c>
      <c r="BL452" s="99">
        <f t="shared" si="36"/>
        <v>0.45400000000000001</v>
      </c>
      <c r="CN452" s="97" t="s">
        <v>1806</v>
      </c>
      <c r="CO452" s="96" t="s">
        <v>1086</v>
      </c>
      <c r="CP452" s="169" t="s">
        <v>1451</v>
      </c>
      <c r="CQ452" s="169" t="s">
        <v>177</v>
      </c>
      <c r="CR452" s="98">
        <v>40000</v>
      </c>
      <c r="CS452" s="98">
        <v>58700</v>
      </c>
      <c r="CT452" s="170">
        <v>0.56000000000000005</v>
      </c>
    </row>
    <row r="453" spans="47:98" ht="21" hidden="1" customHeight="1" x14ac:dyDescent="0.25">
      <c r="AU453" s="99"/>
      <c r="AV453" s="100">
        <v>583</v>
      </c>
      <c r="AW453" s="96" t="s">
        <v>2611</v>
      </c>
      <c r="AX453" s="96" t="s">
        <v>576</v>
      </c>
      <c r="AY453" s="101" t="s">
        <v>159</v>
      </c>
      <c r="AZ453" s="101" t="s">
        <v>195</v>
      </c>
      <c r="BA453" s="102">
        <v>83000</v>
      </c>
      <c r="BB453" s="103">
        <v>44500</v>
      </c>
      <c r="BC453" s="103">
        <v>75000</v>
      </c>
      <c r="BD453" s="102">
        <v>535500</v>
      </c>
      <c r="BE453" s="104">
        <v>7.0999999999999994E-2</v>
      </c>
      <c r="BF453" s="105">
        <v>0.71</v>
      </c>
      <c r="BG453" s="102">
        <v>4250</v>
      </c>
      <c r="BH453" s="102">
        <v>553700</v>
      </c>
      <c r="BI453" s="106">
        <v>7.9000000000000001E-2</v>
      </c>
      <c r="BJ453" s="96">
        <v>617</v>
      </c>
      <c r="BK453" s="99">
        <f t="shared" si="35"/>
        <v>0.13500000000000001</v>
      </c>
      <c r="BL453" s="99">
        <f t="shared" si="36"/>
        <v>0.624</v>
      </c>
      <c r="CN453" s="97" t="s">
        <v>1794</v>
      </c>
      <c r="CO453" s="96" t="s">
        <v>1103</v>
      </c>
      <c r="CP453" s="169" t="s">
        <v>1448</v>
      </c>
      <c r="CQ453" s="169" t="s">
        <v>177</v>
      </c>
      <c r="CR453" s="98">
        <v>33200</v>
      </c>
      <c r="CS453" s="98">
        <v>59900</v>
      </c>
      <c r="CT453" s="170">
        <v>0.55000000000000004</v>
      </c>
    </row>
    <row r="454" spans="47:98" ht="21" hidden="1" customHeight="1" x14ac:dyDescent="0.25">
      <c r="AU454" s="99"/>
      <c r="AV454" s="100">
        <v>655</v>
      </c>
      <c r="AW454" s="96" t="s">
        <v>2612</v>
      </c>
      <c r="AX454" s="96" t="s">
        <v>576</v>
      </c>
      <c r="AY454" s="101" t="s">
        <v>163</v>
      </c>
      <c r="AZ454" s="101" t="s">
        <v>195</v>
      </c>
      <c r="BA454" s="102">
        <v>120000</v>
      </c>
      <c r="BB454" s="103">
        <v>44500</v>
      </c>
      <c r="BC454" s="103">
        <v>75000</v>
      </c>
      <c r="BD454" s="102">
        <v>498800</v>
      </c>
      <c r="BE454" s="104">
        <v>5.8000000000000003E-2</v>
      </c>
      <c r="BF454" s="105">
        <v>0.71</v>
      </c>
      <c r="BG454" s="102">
        <v>4250</v>
      </c>
      <c r="BH454" s="102">
        <v>498800</v>
      </c>
      <c r="BI454" s="106">
        <v>5.8000000000000003E-2</v>
      </c>
      <c r="BJ454" s="96">
        <v>617</v>
      </c>
      <c r="BK454" s="99">
        <f t="shared" ref="BK454:BK517" si="37">_xlfn.PERCENTRANK.INC($BA$5:$BA$1160,BA454)</f>
        <v>0.46300000000000002</v>
      </c>
      <c r="BL454" s="99">
        <f t="shared" ref="BL454:BL517" si="38">IF(BB454="No Data","No Data",_xlfn.PERCENTRANK.INC($BB$5:$BB$1160,BB454))</f>
        <v>0.624</v>
      </c>
      <c r="CN454" s="97">
        <v>136</v>
      </c>
      <c r="CO454" s="96" t="s">
        <v>323</v>
      </c>
      <c r="CP454" s="169" t="s">
        <v>1451</v>
      </c>
      <c r="CQ454" s="169" t="s">
        <v>177</v>
      </c>
      <c r="CR454" s="98">
        <v>48300</v>
      </c>
      <c r="CS454" s="98">
        <v>89000</v>
      </c>
      <c r="CT454" s="170">
        <v>0.5</v>
      </c>
    </row>
    <row r="455" spans="47:98" ht="21" hidden="1" customHeight="1" x14ac:dyDescent="0.25">
      <c r="AU455" s="99"/>
      <c r="AV455" s="100">
        <v>256</v>
      </c>
      <c r="AW455" s="96" t="s">
        <v>2694</v>
      </c>
      <c r="AX455" s="96" t="s">
        <v>362</v>
      </c>
      <c r="AY455" s="101" t="s">
        <v>152</v>
      </c>
      <c r="AZ455" s="101" t="s">
        <v>177</v>
      </c>
      <c r="BA455" s="102">
        <v>154500</v>
      </c>
      <c r="BB455" s="103">
        <v>39000</v>
      </c>
      <c r="BC455" s="103">
        <v>69500</v>
      </c>
      <c r="BD455" s="102">
        <v>729100</v>
      </c>
      <c r="BE455" s="104">
        <v>6.0999999999999999E-2</v>
      </c>
      <c r="BF455" s="105">
        <v>0.99</v>
      </c>
      <c r="BG455" s="102">
        <v>12250</v>
      </c>
      <c r="BH455" s="102">
        <v>782300</v>
      </c>
      <c r="BI455" s="106">
        <v>7.5999999999999998E-2</v>
      </c>
      <c r="BJ455" s="96">
        <v>681</v>
      </c>
      <c r="BK455" s="99">
        <f t="shared" si="37"/>
        <v>0.70499999999999996</v>
      </c>
      <c r="BL455" s="99">
        <f t="shared" si="38"/>
        <v>0.16500000000000001</v>
      </c>
      <c r="CN455" s="97" t="s">
        <v>1646</v>
      </c>
      <c r="CO455" s="96" t="s">
        <v>906</v>
      </c>
      <c r="CP455" s="169" t="s">
        <v>1451</v>
      </c>
      <c r="CQ455" s="169" t="s">
        <v>177</v>
      </c>
      <c r="CR455" s="98">
        <v>46100</v>
      </c>
      <c r="CS455" s="98">
        <v>72000</v>
      </c>
      <c r="CT455" s="170">
        <v>0.55000000000000004</v>
      </c>
    </row>
    <row r="456" spans="47:98" ht="21" hidden="1" customHeight="1" x14ac:dyDescent="0.25">
      <c r="AU456" s="99"/>
      <c r="AV456" s="100">
        <v>441</v>
      </c>
      <c r="AW456" s="96" t="s">
        <v>2765</v>
      </c>
      <c r="AX456" s="96" t="s">
        <v>482</v>
      </c>
      <c r="AY456" s="101" t="s">
        <v>159</v>
      </c>
      <c r="AZ456" s="101" t="s">
        <v>195</v>
      </c>
      <c r="BA456" s="102">
        <v>94500</v>
      </c>
      <c r="BB456" s="103">
        <v>43000</v>
      </c>
      <c r="BC456" s="103">
        <v>76500</v>
      </c>
      <c r="BD456" s="102">
        <v>602600</v>
      </c>
      <c r="BE456" s="104">
        <v>7.0000000000000007E-2</v>
      </c>
      <c r="BF456" s="105">
        <v>0.45</v>
      </c>
      <c r="BG456" s="102">
        <v>7750</v>
      </c>
      <c r="BH456" s="102">
        <v>636500</v>
      </c>
      <c r="BI456" s="106">
        <v>8.5999999999999993E-2</v>
      </c>
      <c r="BJ456" s="96">
        <v>732</v>
      </c>
      <c r="BK456" s="99">
        <f t="shared" si="37"/>
        <v>0.254</v>
      </c>
      <c r="BL456" s="99">
        <f t="shared" si="38"/>
        <v>0.51</v>
      </c>
      <c r="CN456" s="97" t="s">
        <v>1666</v>
      </c>
      <c r="CO456" s="96" t="s">
        <v>1668</v>
      </c>
      <c r="CP456" s="169" t="s">
        <v>1466</v>
      </c>
      <c r="CQ456" s="169" t="s">
        <v>195</v>
      </c>
      <c r="CR456" s="98">
        <v>41200</v>
      </c>
      <c r="CS456" s="98">
        <v>70000</v>
      </c>
      <c r="CT456" s="170">
        <v>0.5</v>
      </c>
    </row>
    <row r="457" spans="47:98" ht="21" hidden="1" customHeight="1" x14ac:dyDescent="0.25">
      <c r="AU457" s="99"/>
      <c r="AV457" s="100">
        <v>544</v>
      </c>
      <c r="AW457" s="96" t="s">
        <v>2766</v>
      </c>
      <c r="AX457" s="96" t="s">
        <v>482</v>
      </c>
      <c r="AY457" s="101" t="s">
        <v>163</v>
      </c>
      <c r="AZ457" s="101" t="s">
        <v>195</v>
      </c>
      <c r="BA457" s="102">
        <v>143000</v>
      </c>
      <c r="BB457" s="103">
        <v>43000</v>
      </c>
      <c r="BC457" s="103">
        <v>76500</v>
      </c>
      <c r="BD457" s="102">
        <v>553800</v>
      </c>
      <c r="BE457" s="104">
        <v>5.6000000000000001E-2</v>
      </c>
      <c r="BF457" s="105">
        <v>0.45</v>
      </c>
      <c r="BG457" s="102">
        <v>7750</v>
      </c>
      <c r="BH457" s="102">
        <v>553800</v>
      </c>
      <c r="BI457" s="106">
        <v>5.6000000000000001E-2</v>
      </c>
      <c r="BJ457" s="96">
        <v>732</v>
      </c>
      <c r="BK457" s="99">
        <f t="shared" si="37"/>
        <v>0.60799999999999998</v>
      </c>
      <c r="BL457" s="99">
        <f t="shared" si="38"/>
        <v>0.51</v>
      </c>
      <c r="CN457" s="97" t="s">
        <v>1598</v>
      </c>
      <c r="CO457" s="96" t="s">
        <v>1599</v>
      </c>
      <c r="CP457" s="169" t="s">
        <v>1462</v>
      </c>
      <c r="CQ457" s="169" t="s">
        <v>195</v>
      </c>
      <c r="CR457" s="98">
        <v>43800</v>
      </c>
      <c r="CS457" s="98">
        <v>77100</v>
      </c>
      <c r="CT457" s="170">
        <v>0.52</v>
      </c>
    </row>
    <row r="458" spans="47:98" ht="21" hidden="1" customHeight="1" x14ac:dyDescent="0.25">
      <c r="AU458" s="99"/>
      <c r="AV458" s="100">
        <v>98</v>
      </c>
      <c r="AW458" s="96" t="s">
        <v>2877</v>
      </c>
      <c r="AX458" s="96" t="s">
        <v>245</v>
      </c>
      <c r="AY458" s="101" t="s">
        <v>159</v>
      </c>
      <c r="AZ458" s="101" t="s">
        <v>192</v>
      </c>
      <c r="BA458" s="102">
        <v>93000</v>
      </c>
      <c r="BB458" s="103">
        <v>51000</v>
      </c>
      <c r="BC458" s="103">
        <v>90000</v>
      </c>
      <c r="BD458" s="102">
        <v>934800</v>
      </c>
      <c r="BE458" s="104">
        <v>8.5000000000000006E-2</v>
      </c>
      <c r="BF458" s="105">
        <v>0.64</v>
      </c>
      <c r="BG458" s="102">
        <v>7250</v>
      </c>
      <c r="BH458" s="102">
        <v>965300</v>
      </c>
      <c r="BI458" s="106">
        <v>9.9000000000000005E-2</v>
      </c>
      <c r="BJ458" s="96">
        <v>813</v>
      </c>
      <c r="BK458" s="99">
        <f t="shared" si="37"/>
        <v>0.23899999999999999</v>
      </c>
      <c r="BL458" s="99">
        <f t="shared" si="38"/>
        <v>0.91100000000000003</v>
      </c>
      <c r="CN458" s="97">
        <v>1011</v>
      </c>
      <c r="CO458" s="96" t="s">
        <v>1859</v>
      </c>
      <c r="CP458" s="169" t="s">
        <v>1448</v>
      </c>
      <c r="CQ458" s="169" t="s">
        <v>195</v>
      </c>
      <c r="CR458" s="98">
        <v>39900</v>
      </c>
      <c r="CS458" s="98">
        <v>46700</v>
      </c>
      <c r="CT458" s="170">
        <v>0.57999999999999996</v>
      </c>
    </row>
    <row r="459" spans="47:98" ht="21" hidden="1" customHeight="1" x14ac:dyDescent="0.25">
      <c r="AU459" s="99"/>
      <c r="AV459" s="100">
        <v>134</v>
      </c>
      <c r="AW459" s="96" t="s">
        <v>2878</v>
      </c>
      <c r="AX459" s="96" t="s">
        <v>245</v>
      </c>
      <c r="AY459" s="101" t="s">
        <v>163</v>
      </c>
      <c r="AZ459" s="101" t="s">
        <v>192</v>
      </c>
      <c r="BA459" s="102">
        <v>160500</v>
      </c>
      <c r="BB459" s="103">
        <v>51000</v>
      </c>
      <c r="BC459" s="103">
        <v>90000</v>
      </c>
      <c r="BD459" s="102">
        <v>866900</v>
      </c>
      <c r="BE459" s="104">
        <v>6.5000000000000002E-2</v>
      </c>
      <c r="BF459" s="105">
        <v>0.64</v>
      </c>
      <c r="BG459" s="102">
        <v>7250</v>
      </c>
      <c r="BH459" s="102">
        <v>866900</v>
      </c>
      <c r="BI459" s="106">
        <v>6.5000000000000002E-2</v>
      </c>
      <c r="BJ459" s="96">
        <v>813</v>
      </c>
      <c r="BK459" s="99">
        <f t="shared" si="37"/>
        <v>0.74099999999999999</v>
      </c>
      <c r="BL459" s="99">
        <f t="shared" si="38"/>
        <v>0.91100000000000003</v>
      </c>
      <c r="CN459" s="97" t="s">
        <v>1510</v>
      </c>
      <c r="CO459" s="96" t="s">
        <v>519</v>
      </c>
      <c r="CP459" s="169" t="s">
        <v>1462</v>
      </c>
      <c r="CQ459" s="169" t="s">
        <v>1511</v>
      </c>
      <c r="CR459" s="98">
        <v>47300</v>
      </c>
      <c r="CS459" s="98">
        <v>87200</v>
      </c>
      <c r="CT459" s="170">
        <v>0.47</v>
      </c>
    </row>
    <row r="460" spans="47:98" ht="21" hidden="1" customHeight="1" x14ac:dyDescent="0.25">
      <c r="AU460" s="99"/>
      <c r="AV460" s="100">
        <v>692</v>
      </c>
      <c r="AW460" s="96" t="s">
        <v>2879</v>
      </c>
      <c r="AX460" s="96" t="s">
        <v>648</v>
      </c>
      <c r="AY460" s="101" t="s">
        <v>159</v>
      </c>
      <c r="AZ460" s="101" t="s">
        <v>195</v>
      </c>
      <c r="BA460" s="102">
        <v>87000</v>
      </c>
      <c r="BB460" s="103" t="s">
        <v>1967</v>
      </c>
      <c r="BC460" s="103" t="s">
        <v>1967</v>
      </c>
      <c r="BD460" s="102">
        <v>479600</v>
      </c>
      <c r="BE460" s="104">
        <v>6.6000000000000003E-2</v>
      </c>
      <c r="BF460" s="105">
        <v>0.72</v>
      </c>
      <c r="BG460" s="102">
        <v>8000</v>
      </c>
      <c r="BH460" s="102">
        <v>515800</v>
      </c>
      <c r="BI460" s="106">
        <v>8.5000000000000006E-2</v>
      </c>
      <c r="BK460" s="99">
        <f t="shared" si="37"/>
        <v>0.188</v>
      </c>
      <c r="BL460" s="99" t="str">
        <f t="shared" si="38"/>
        <v>No Data</v>
      </c>
      <c r="CN460" s="97" t="s">
        <v>1581</v>
      </c>
      <c r="CO460" s="96" t="s">
        <v>386</v>
      </c>
      <c r="CP460" s="169" t="s">
        <v>1462</v>
      </c>
      <c r="CQ460" s="169" t="s">
        <v>1461</v>
      </c>
      <c r="CR460" s="98">
        <v>45900</v>
      </c>
      <c r="CS460" s="98">
        <v>79100</v>
      </c>
      <c r="CT460" s="170">
        <v>0.5</v>
      </c>
    </row>
    <row r="461" spans="47:98" ht="21" hidden="1" customHeight="1" x14ac:dyDescent="0.25">
      <c r="AU461" s="99"/>
      <c r="AV461" s="100">
        <v>769</v>
      </c>
      <c r="AW461" s="96" t="s">
        <v>2880</v>
      </c>
      <c r="AX461" s="96" t="s">
        <v>648</v>
      </c>
      <c r="AY461" s="101" t="s">
        <v>163</v>
      </c>
      <c r="AZ461" s="101" t="s">
        <v>195</v>
      </c>
      <c r="BA461" s="102">
        <v>120000</v>
      </c>
      <c r="BB461" s="103" t="s">
        <v>1967</v>
      </c>
      <c r="BC461" s="103" t="s">
        <v>1967</v>
      </c>
      <c r="BD461" s="102">
        <v>446500</v>
      </c>
      <c r="BE461" s="104">
        <v>5.3999999999999999E-2</v>
      </c>
      <c r="BF461" s="105">
        <v>0.72</v>
      </c>
      <c r="BG461" s="102">
        <v>8000</v>
      </c>
      <c r="BH461" s="102">
        <v>446500</v>
      </c>
      <c r="BI461" s="106">
        <v>5.3999999999999999E-2</v>
      </c>
      <c r="BK461" s="99">
        <f t="shared" si="37"/>
        <v>0.46300000000000002</v>
      </c>
      <c r="BL461" s="99" t="str">
        <f t="shared" si="38"/>
        <v>No Data</v>
      </c>
      <c r="CN461" s="97" t="s">
        <v>1483</v>
      </c>
      <c r="CO461" s="96" t="s">
        <v>231</v>
      </c>
      <c r="CP461" s="169" t="s">
        <v>1462</v>
      </c>
      <c r="CQ461" s="169" t="s">
        <v>162</v>
      </c>
      <c r="CR461" s="98">
        <v>59200</v>
      </c>
      <c r="CS461" s="98">
        <v>94700</v>
      </c>
      <c r="CT461" s="170">
        <v>0.54</v>
      </c>
    </row>
    <row r="462" spans="47:98" ht="21" hidden="1" customHeight="1" x14ac:dyDescent="0.25">
      <c r="AU462" s="99"/>
      <c r="AV462" s="100">
        <v>1183</v>
      </c>
      <c r="AW462" s="96" t="s">
        <v>2307</v>
      </c>
      <c r="AX462" s="96" t="s">
        <v>960</v>
      </c>
      <c r="AY462" s="101" t="s">
        <v>152</v>
      </c>
      <c r="AZ462" s="101" t="s">
        <v>177</v>
      </c>
      <c r="BA462" s="102">
        <v>104000</v>
      </c>
      <c r="BB462" s="103">
        <v>41000</v>
      </c>
      <c r="BC462" s="103">
        <v>60500</v>
      </c>
      <c r="BD462" s="102">
        <v>257100</v>
      </c>
      <c r="BE462" s="104">
        <v>4.3999999999999997E-2</v>
      </c>
      <c r="BF462" s="105">
        <v>0.88</v>
      </c>
      <c r="BG462" s="102">
        <v>8500</v>
      </c>
      <c r="BH462" s="102">
        <v>294700</v>
      </c>
      <c r="BI462" s="106">
        <v>5.8999999999999997E-2</v>
      </c>
      <c r="BJ462" s="96">
        <v>338</v>
      </c>
      <c r="BK462" s="99">
        <f t="shared" si="37"/>
        <v>0.34100000000000003</v>
      </c>
      <c r="BL462" s="99">
        <f t="shared" si="38"/>
        <v>0.32800000000000001</v>
      </c>
      <c r="CN462" s="97" t="s">
        <v>1818</v>
      </c>
      <c r="CO462" s="96" t="s">
        <v>1020</v>
      </c>
      <c r="CP462" s="169" t="s">
        <v>1462</v>
      </c>
      <c r="CQ462" s="169" t="s">
        <v>177</v>
      </c>
      <c r="CR462" s="98">
        <v>43100</v>
      </c>
      <c r="CS462" s="98">
        <v>56700</v>
      </c>
      <c r="CT462" s="170">
        <v>0.7</v>
      </c>
    </row>
    <row r="463" spans="47:98" ht="21" hidden="1" customHeight="1" x14ac:dyDescent="0.25">
      <c r="AU463" s="99"/>
      <c r="AV463" s="100">
        <v>509</v>
      </c>
      <c r="AW463" s="96" t="s">
        <v>2871</v>
      </c>
      <c r="AX463" s="96" t="s">
        <v>528</v>
      </c>
      <c r="AY463" s="101" t="s">
        <v>159</v>
      </c>
      <c r="AZ463" s="101" t="s">
        <v>192</v>
      </c>
      <c r="BA463" s="102">
        <v>95500</v>
      </c>
      <c r="BB463" s="103">
        <v>41500</v>
      </c>
      <c r="BC463" s="103">
        <v>74500</v>
      </c>
      <c r="BD463" s="102">
        <v>568000</v>
      </c>
      <c r="BE463" s="104">
        <v>6.8000000000000005E-2</v>
      </c>
      <c r="BF463" s="105">
        <v>0.71</v>
      </c>
      <c r="BG463" s="102">
        <v>8250</v>
      </c>
      <c r="BH463" s="102">
        <v>604500</v>
      </c>
      <c r="BI463" s="106">
        <v>8.5000000000000006E-2</v>
      </c>
      <c r="BJ463" s="96">
        <v>808</v>
      </c>
      <c r="BK463" s="99">
        <f t="shared" si="37"/>
        <v>0.26600000000000001</v>
      </c>
      <c r="BL463" s="99">
        <f t="shared" si="38"/>
        <v>0.37</v>
      </c>
      <c r="CN463" s="97" t="s">
        <v>1752</v>
      </c>
      <c r="CO463" s="96" t="s">
        <v>908</v>
      </c>
      <c r="CP463" s="169" t="s">
        <v>1467</v>
      </c>
      <c r="CQ463" s="169" t="s">
        <v>1461</v>
      </c>
      <c r="CR463" s="98">
        <v>39200</v>
      </c>
      <c r="CS463" s="98">
        <v>63600</v>
      </c>
      <c r="CT463" s="170">
        <v>0.55000000000000004</v>
      </c>
    </row>
    <row r="464" spans="47:98" ht="21" hidden="1" customHeight="1" x14ac:dyDescent="0.25">
      <c r="AU464" s="99"/>
      <c r="AV464" s="100">
        <v>649</v>
      </c>
      <c r="AW464" s="96" t="s">
        <v>2872</v>
      </c>
      <c r="AX464" s="96" t="s">
        <v>528</v>
      </c>
      <c r="AY464" s="101" t="s">
        <v>163</v>
      </c>
      <c r="AZ464" s="101" t="s">
        <v>192</v>
      </c>
      <c r="BA464" s="102">
        <v>160500</v>
      </c>
      <c r="BB464" s="103">
        <v>41500</v>
      </c>
      <c r="BC464" s="103">
        <v>74500</v>
      </c>
      <c r="BD464" s="102">
        <v>502900</v>
      </c>
      <c r="BE464" s="104">
        <v>0.05</v>
      </c>
      <c r="BF464" s="105">
        <v>0.71</v>
      </c>
      <c r="BG464" s="102">
        <v>8250</v>
      </c>
      <c r="BH464" s="102">
        <v>502900</v>
      </c>
      <c r="BI464" s="106">
        <v>0.05</v>
      </c>
      <c r="BJ464" s="96">
        <v>808</v>
      </c>
      <c r="BK464" s="99">
        <f t="shared" si="37"/>
        <v>0.74099999999999999</v>
      </c>
      <c r="BL464" s="99">
        <f t="shared" si="38"/>
        <v>0.37</v>
      </c>
      <c r="CN464" s="97">
        <v>70</v>
      </c>
      <c r="CO464" s="96" t="s">
        <v>419</v>
      </c>
      <c r="CP464" s="169" t="s">
        <v>1451</v>
      </c>
      <c r="CQ464" s="169" t="s">
        <v>171</v>
      </c>
      <c r="CR464" s="98">
        <v>51900</v>
      </c>
      <c r="CS464" s="98">
        <v>96300</v>
      </c>
      <c r="CT464" s="170">
        <v>0.56000000000000005</v>
      </c>
    </row>
    <row r="465" spans="47:98" ht="21" hidden="1" customHeight="1" x14ac:dyDescent="0.25">
      <c r="AU465" s="99"/>
      <c r="AV465" s="100">
        <v>1161</v>
      </c>
      <c r="AW465" s="96" t="s">
        <v>2975</v>
      </c>
      <c r="AX465" s="96" t="s">
        <v>945</v>
      </c>
      <c r="AY465" s="101" t="s">
        <v>159</v>
      </c>
      <c r="AZ465" s="101" t="s">
        <v>195</v>
      </c>
      <c r="BA465" s="102">
        <v>111000</v>
      </c>
      <c r="BB465" s="103">
        <v>41500</v>
      </c>
      <c r="BC465" s="103">
        <v>63500</v>
      </c>
      <c r="BD465" s="102">
        <v>267100</v>
      </c>
      <c r="BE465" s="104">
        <v>4.2999999999999997E-2</v>
      </c>
      <c r="BF465" s="105">
        <v>0.69</v>
      </c>
      <c r="BG465" s="102">
        <v>5750</v>
      </c>
      <c r="BH465" s="102">
        <v>295400</v>
      </c>
      <c r="BI465" s="106">
        <v>5.2999999999999999E-2</v>
      </c>
      <c r="BJ465" s="96">
        <v>893</v>
      </c>
      <c r="BK465" s="99">
        <f t="shared" si="37"/>
        <v>0.38500000000000001</v>
      </c>
      <c r="BL465" s="99">
        <f t="shared" si="38"/>
        <v>0.37</v>
      </c>
      <c r="CN465" s="97" t="s">
        <v>1720</v>
      </c>
      <c r="CO465" s="96" t="s">
        <v>511</v>
      </c>
      <c r="CP465" s="169" t="s">
        <v>1467</v>
      </c>
      <c r="CQ465" s="169" t="s">
        <v>195</v>
      </c>
      <c r="CR465" s="98">
        <v>42100</v>
      </c>
      <c r="CS465" s="98">
        <v>65900</v>
      </c>
      <c r="CT465" s="170">
        <v>0.61</v>
      </c>
    </row>
    <row r="466" spans="47:98" ht="21" hidden="1" customHeight="1" x14ac:dyDescent="0.25">
      <c r="AU466" s="99"/>
      <c r="AV466" s="100">
        <v>1273</v>
      </c>
      <c r="AW466" s="96" t="s">
        <v>2976</v>
      </c>
      <c r="AX466" s="96" t="s">
        <v>945</v>
      </c>
      <c r="AY466" s="101" t="s">
        <v>163</v>
      </c>
      <c r="AZ466" s="101" t="s">
        <v>195</v>
      </c>
      <c r="BA466" s="102">
        <v>169000</v>
      </c>
      <c r="BB466" s="103">
        <v>41500</v>
      </c>
      <c r="BC466" s="103">
        <v>63500</v>
      </c>
      <c r="BD466" s="102">
        <v>209100</v>
      </c>
      <c r="BE466" s="104">
        <v>2.8000000000000001E-2</v>
      </c>
      <c r="BF466" s="105">
        <v>0.69</v>
      </c>
      <c r="BG466" s="102">
        <v>5750</v>
      </c>
      <c r="BH466" s="102">
        <v>209100</v>
      </c>
      <c r="BI466" s="106">
        <v>2.8000000000000001E-2</v>
      </c>
      <c r="BJ466" s="96">
        <v>893</v>
      </c>
      <c r="BK466" s="99">
        <f t="shared" si="37"/>
        <v>0.78800000000000003</v>
      </c>
      <c r="BL466" s="99">
        <f t="shared" si="38"/>
        <v>0.37</v>
      </c>
      <c r="CN466" s="97" t="s">
        <v>1654</v>
      </c>
      <c r="CO466" s="96" t="s">
        <v>504</v>
      </c>
      <c r="CP466" s="169" t="s">
        <v>1451</v>
      </c>
      <c r="CQ466" s="169" t="s">
        <v>195</v>
      </c>
      <c r="CR466" s="98">
        <v>39100</v>
      </c>
      <c r="CS466" s="98">
        <v>71100</v>
      </c>
      <c r="CT466" s="170">
        <v>0.56999999999999995</v>
      </c>
    </row>
    <row r="467" spans="47:98" ht="21" hidden="1" customHeight="1" x14ac:dyDescent="0.25">
      <c r="AU467" s="99"/>
      <c r="AV467" s="100">
        <v>1133</v>
      </c>
      <c r="AW467" s="96" t="s">
        <v>1999</v>
      </c>
      <c r="AX467" s="96" t="s">
        <v>929</v>
      </c>
      <c r="AY467" s="101" t="s">
        <v>152</v>
      </c>
      <c r="AZ467" s="101" t="s">
        <v>166</v>
      </c>
      <c r="BA467" s="102">
        <v>135500</v>
      </c>
      <c r="BB467" s="103">
        <v>43000</v>
      </c>
      <c r="BC467" s="103">
        <v>73000</v>
      </c>
      <c r="BD467" s="102">
        <v>279000</v>
      </c>
      <c r="BE467" s="104">
        <v>3.9E-2</v>
      </c>
      <c r="BF467" s="105">
        <v>0.99</v>
      </c>
      <c r="BG467" s="102">
        <v>12000</v>
      </c>
      <c r="BH467" s="102">
        <v>333600</v>
      </c>
      <c r="BI467" s="106">
        <v>5.7000000000000002E-2</v>
      </c>
      <c r="BJ467" s="96">
        <v>18</v>
      </c>
      <c r="BK467" s="99">
        <f t="shared" si="37"/>
        <v>0.56399999999999995</v>
      </c>
      <c r="BL467" s="99">
        <f t="shared" si="38"/>
        <v>0.51</v>
      </c>
      <c r="CN467" s="97">
        <v>733</v>
      </c>
      <c r="CO467" s="96" t="s">
        <v>997</v>
      </c>
      <c r="CP467" s="169" t="s">
        <v>1462</v>
      </c>
      <c r="CQ467" s="169" t="s">
        <v>177</v>
      </c>
      <c r="CR467" s="98">
        <v>37500</v>
      </c>
      <c r="CS467" s="98">
        <v>64800</v>
      </c>
      <c r="CT467" s="170">
        <v>0.51</v>
      </c>
    </row>
    <row r="468" spans="47:98" ht="21" hidden="1" customHeight="1" x14ac:dyDescent="0.25">
      <c r="AU468" s="99"/>
      <c r="AV468" s="100">
        <v>591</v>
      </c>
      <c r="AW468" s="96" t="s">
        <v>2099</v>
      </c>
      <c r="AX468" s="96" t="s">
        <v>583</v>
      </c>
      <c r="AY468" s="101" t="s">
        <v>152</v>
      </c>
      <c r="AZ468" s="101" t="s">
        <v>171</v>
      </c>
      <c r="BA468" s="102">
        <v>151500</v>
      </c>
      <c r="BB468" s="103">
        <v>42000</v>
      </c>
      <c r="BC468" s="103">
        <v>74000</v>
      </c>
      <c r="BD468" s="102">
        <v>530600</v>
      </c>
      <c r="BE468" s="104">
        <v>5.2999999999999999E-2</v>
      </c>
      <c r="BF468" s="105">
        <v>0.98</v>
      </c>
      <c r="BG468" s="102">
        <v>12250</v>
      </c>
      <c r="BH468" s="102">
        <v>582100</v>
      </c>
      <c r="BI468" s="106">
        <v>6.7000000000000004E-2</v>
      </c>
      <c r="BJ468" s="96">
        <v>112</v>
      </c>
      <c r="BK468" s="99">
        <f t="shared" si="37"/>
        <v>0.68300000000000005</v>
      </c>
      <c r="BL468" s="99">
        <f t="shared" si="38"/>
        <v>0.41699999999999998</v>
      </c>
      <c r="CN468" s="97" t="s">
        <v>1486</v>
      </c>
      <c r="CO468" s="96" t="s">
        <v>216</v>
      </c>
      <c r="CP468" s="169" t="s">
        <v>1462</v>
      </c>
      <c r="CQ468" s="169" t="s">
        <v>169</v>
      </c>
      <c r="CR468" s="98">
        <v>59600</v>
      </c>
      <c r="CS468" s="98">
        <v>93900</v>
      </c>
      <c r="CT468" s="170">
        <v>0.53</v>
      </c>
    </row>
    <row r="469" spans="47:98" ht="21" hidden="1" customHeight="1" x14ac:dyDescent="0.25">
      <c r="AU469" s="99"/>
      <c r="AV469" s="100">
        <v>989</v>
      </c>
      <c r="AW469" s="96" t="s">
        <v>2116</v>
      </c>
      <c r="AX469" s="96" t="s">
        <v>844</v>
      </c>
      <c r="AY469" s="101" t="s">
        <v>159</v>
      </c>
      <c r="AZ469" s="101" t="s">
        <v>192</v>
      </c>
      <c r="BA469" s="102">
        <v>96500</v>
      </c>
      <c r="BB469" s="103">
        <v>39500</v>
      </c>
      <c r="BC469" s="103">
        <v>68000</v>
      </c>
      <c r="BD469" s="102">
        <v>342500</v>
      </c>
      <c r="BE469" s="104">
        <v>5.2999999999999999E-2</v>
      </c>
      <c r="BF469" s="105">
        <v>0.67</v>
      </c>
      <c r="BG469" s="102">
        <v>7250</v>
      </c>
      <c r="BH469" s="102">
        <v>377100</v>
      </c>
      <c r="BI469" s="106">
        <v>6.9000000000000006E-2</v>
      </c>
      <c r="BJ469" s="96">
        <v>133</v>
      </c>
      <c r="BK469" s="99">
        <f t="shared" si="37"/>
        <v>0.27500000000000002</v>
      </c>
      <c r="BL469" s="99">
        <f t="shared" si="38"/>
        <v>0.19600000000000001</v>
      </c>
      <c r="CN469" s="97">
        <v>644</v>
      </c>
      <c r="CO469" s="96" t="s">
        <v>625</v>
      </c>
      <c r="CP469" s="169" t="s">
        <v>1462</v>
      </c>
      <c r="CQ469" s="169" t="s">
        <v>195</v>
      </c>
      <c r="CR469" s="98">
        <v>45400</v>
      </c>
      <c r="CS469" s="98">
        <v>67200</v>
      </c>
      <c r="CT469" s="170">
        <v>0.55000000000000004</v>
      </c>
    </row>
    <row r="470" spans="47:98" ht="21" hidden="1" customHeight="1" x14ac:dyDescent="0.25">
      <c r="AU470" s="99"/>
      <c r="AV470" s="100">
        <v>1122</v>
      </c>
      <c r="AW470" s="96" t="s">
        <v>2117</v>
      </c>
      <c r="AX470" s="96" t="s">
        <v>844</v>
      </c>
      <c r="AY470" s="101" t="s">
        <v>163</v>
      </c>
      <c r="AZ470" s="101" t="s">
        <v>192</v>
      </c>
      <c r="BA470" s="102">
        <v>157000</v>
      </c>
      <c r="BB470" s="103">
        <v>39500</v>
      </c>
      <c r="BC470" s="103">
        <v>68000</v>
      </c>
      <c r="BD470" s="102">
        <v>282000</v>
      </c>
      <c r="BE470" s="104">
        <v>3.5999999999999997E-2</v>
      </c>
      <c r="BF470" s="105">
        <v>0.67</v>
      </c>
      <c r="BG470" s="102">
        <v>7250</v>
      </c>
      <c r="BH470" s="102">
        <v>282000</v>
      </c>
      <c r="BI470" s="106">
        <v>3.5999999999999997E-2</v>
      </c>
      <c r="BJ470" s="96">
        <v>133</v>
      </c>
      <c r="BK470" s="99">
        <f t="shared" si="37"/>
        <v>0.72199999999999998</v>
      </c>
      <c r="BL470" s="99">
        <f t="shared" si="38"/>
        <v>0.19600000000000001</v>
      </c>
      <c r="CN470" s="97" t="s">
        <v>1724</v>
      </c>
      <c r="CO470" s="96" t="s">
        <v>886</v>
      </c>
      <c r="CP470" s="169" t="s">
        <v>1462</v>
      </c>
      <c r="CQ470" s="169" t="s">
        <v>195</v>
      </c>
      <c r="CR470" s="98">
        <v>38500</v>
      </c>
      <c r="CS470" s="98">
        <v>65700</v>
      </c>
      <c r="CT470" s="170">
        <v>0.56000000000000005</v>
      </c>
    </row>
    <row r="471" spans="47:98" ht="21" hidden="1" customHeight="1" x14ac:dyDescent="0.25">
      <c r="AU471" s="99"/>
      <c r="AV471" s="100">
        <v>1361</v>
      </c>
      <c r="AW471" s="96" t="s">
        <v>2176</v>
      </c>
      <c r="AX471" s="96" t="s">
        <v>1056</v>
      </c>
      <c r="AY471" s="101" t="s">
        <v>152</v>
      </c>
      <c r="AZ471" s="101" t="s">
        <v>177</v>
      </c>
      <c r="BA471" s="102">
        <v>106500</v>
      </c>
      <c r="BB471" s="103">
        <v>39000</v>
      </c>
      <c r="BC471" s="103">
        <v>58000</v>
      </c>
      <c r="BD471" s="102">
        <v>144500</v>
      </c>
      <c r="BE471" s="104">
        <v>0.03</v>
      </c>
      <c r="BF471" s="105">
        <v>0.95</v>
      </c>
      <c r="BG471" s="102">
        <v>8000</v>
      </c>
      <c r="BH471" s="102">
        <v>179000</v>
      </c>
      <c r="BI471" s="106">
        <v>4.3999999999999997E-2</v>
      </c>
      <c r="BJ471" s="96">
        <v>200</v>
      </c>
      <c r="BK471" s="99">
        <f t="shared" si="37"/>
        <v>0.35799999999999998</v>
      </c>
      <c r="BL471" s="99">
        <f t="shared" si="38"/>
        <v>0.16500000000000001</v>
      </c>
      <c r="CN471" s="97" t="s">
        <v>1843</v>
      </c>
      <c r="CO471" s="96" t="s">
        <v>1049</v>
      </c>
      <c r="CP471" s="169" t="s">
        <v>1462</v>
      </c>
      <c r="CQ471" s="169" t="s">
        <v>195</v>
      </c>
      <c r="CR471" s="98">
        <v>41700</v>
      </c>
      <c r="CS471" s="98">
        <v>53100</v>
      </c>
      <c r="CT471" s="170">
        <v>0.55000000000000004</v>
      </c>
    </row>
    <row r="472" spans="47:98" ht="21" hidden="1" customHeight="1" x14ac:dyDescent="0.25">
      <c r="AU472" s="99"/>
      <c r="AV472" s="100">
        <v>740</v>
      </c>
      <c r="AW472" s="96" t="s">
        <v>2208</v>
      </c>
      <c r="AX472" s="96" t="s">
        <v>681</v>
      </c>
      <c r="AY472" s="101" t="s">
        <v>159</v>
      </c>
      <c r="AZ472" s="101" t="s">
        <v>195</v>
      </c>
      <c r="BA472" s="102">
        <v>91500</v>
      </c>
      <c r="BB472" s="103">
        <v>40500</v>
      </c>
      <c r="BC472" s="103">
        <v>69500</v>
      </c>
      <c r="BD472" s="102">
        <v>457700</v>
      </c>
      <c r="BE472" s="104">
        <v>6.3E-2</v>
      </c>
      <c r="BF472" s="105">
        <v>0.89</v>
      </c>
      <c r="BG472" s="102">
        <v>6500</v>
      </c>
      <c r="BH472" s="102">
        <v>489200</v>
      </c>
      <c r="BI472" s="106">
        <v>7.8E-2</v>
      </c>
      <c r="BJ472" s="96">
        <v>239</v>
      </c>
      <c r="BK472" s="99">
        <f t="shared" si="37"/>
        <v>0.22600000000000001</v>
      </c>
      <c r="BL472" s="99">
        <f t="shared" si="38"/>
        <v>0.28000000000000003</v>
      </c>
      <c r="CN472" s="97" t="s">
        <v>1719</v>
      </c>
      <c r="CO472" s="96" t="s">
        <v>669</v>
      </c>
      <c r="CP472" s="169" t="s">
        <v>1451</v>
      </c>
      <c r="CQ472" s="169" t="s">
        <v>177</v>
      </c>
      <c r="CR472" s="98">
        <v>39400</v>
      </c>
      <c r="CS472" s="98">
        <v>66000</v>
      </c>
      <c r="CT472" s="170">
        <v>0.57999999999999996</v>
      </c>
    </row>
    <row r="473" spans="47:98" ht="21" hidden="1" customHeight="1" x14ac:dyDescent="0.25">
      <c r="AU473" s="99"/>
      <c r="AV473" s="100">
        <v>884</v>
      </c>
      <c r="AW473" s="96" t="s">
        <v>2209</v>
      </c>
      <c r="AX473" s="96" t="s">
        <v>681</v>
      </c>
      <c r="AY473" s="101" t="s">
        <v>163</v>
      </c>
      <c r="AZ473" s="101" t="s">
        <v>195</v>
      </c>
      <c r="BA473" s="102">
        <v>158500</v>
      </c>
      <c r="BB473" s="103">
        <v>40500</v>
      </c>
      <c r="BC473" s="103">
        <v>69500</v>
      </c>
      <c r="BD473" s="102">
        <v>390700</v>
      </c>
      <c r="BE473" s="104">
        <v>4.3999999999999997E-2</v>
      </c>
      <c r="BF473" s="105">
        <v>0.89</v>
      </c>
      <c r="BG473" s="102">
        <v>6500</v>
      </c>
      <c r="BH473" s="102">
        <v>390700</v>
      </c>
      <c r="BI473" s="106">
        <v>4.3999999999999997E-2</v>
      </c>
      <c r="BJ473" s="96">
        <v>239</v>
      </c>
      <c r="BK473" s="99">
        <f t="shared" si="37"/>
        <v>0.72799999999999998</v>
      </c>
      <c r="BL473" s="99">
        <f t="shared" si="38"/>
        <v>0.28000000000000003</v>
      </c>
      <c r="CN473" s="97" t="s">
        <v>1751</v>
      </c>
      <c r="CO473" s="96" t="s">
        <v>1059</v>
      </c>
      <c r="CP473" s="169" t="s">
        <v>1467</v>
      </c>
      <c r="CQ473" s="169" t="s">
        <v>177</v>
      </c>
      <c r="CR473" s="98">
        <v>38300</v>
      </c>
      <c r="CS473" s="98">
        <v>63700</v>
      </c>
      <c r="CT473" s="170">
        <v>0.6</v>
      </c>
    </row>
    <row r="474" spans="47:98" ht="21" hidden="1" customHeight="1" x14ac:dyDescent="0.25">
      <c r="AU474" s="99"/>
      <c r="AV474" s="100">
        <v>568</v>
      </c>
      <c r="AW474" s="96" t="s">
        <v>2240</v>
      </c>
      <c r="AX474" s="96" t="s">
        <v>567</v>
      </c>
      <c r="AY474" s="101" t="s">
        <v>159</v>
      </c>
      <c r="AZ474" s="101" t="s">
        <v>195</v>
      </c>
      <c r="BA474" s="102">
        <v>98500</v>
      </c>
      <c r="BB474" s="103">
        <v>45500</v>
      </c>
      <c r="BC474" s="103">
        <v>70000</v>
      </c>
      <c r="BD474" s="102">
        <v>542700</v>
      </c>
      <c r="BE474" s="104">
        <v>6.6000000000000003E-2</v>
      </c>
      <c r="BF474" s="105">
        <v>0.85</v>
      </c>
      <c r="BG474" s="102">
        <v>8250</v>
      </c>
      <c r="BH474" s="102">
        <v>581400</v>
      </c>
      <c r="BI474" s="106">
        <v>8.4000000000000005E-2</v>
      </c>
      <c r="BJ474" s="96">
        <v>266</v>
      </c>
      <c r="BK474" s="99">
        <f t="shared" si="37"/>
        <v>0.30199999999999999</v>
      </c>
      <c r="BL474" s="99">
        <f t="shared" si="38"/>
        <v>0.69099999999999995</v>
      </c>
      <c r="CN474" s="97" t="s">
        <v>1615</v>
      </c>
      <c r="CO474" s="96" t="s">
        <v>483</v>
      </c>
      <c r="CP474" s="169" t="s">
        <v>1467</v>
      </c>
      <c r="CQ474" s="169" t="s">
        <v>1461</v>
      </c>
      <c r="CR474" s="98">
        <v>43900</v>
      </c>
      <c r="CS474" s="98">
        <v>75700</v>
      </c>
      <c r="CT474" s="170">
        <v>0.61</v>
      </c>
    </row>
    <row r="475" spans="47:98" ht="21" hidden="1" customHeight="1" x14ac:dyDescent="0.25">
      <c r="AU475" s="99"/>
      <c r="AV475" s="100">
        <v>635</v>
      </c>
      <c r="AW475" s="96" t="s">
        <v>2241</v>
      </c>
      <c r="AX475" s="96" t="s">
        <v>567</v>
      </c>
      <c r="AY475" s="101" t="s">
        <v>163</v>
      </c>
      <c r="AZ475" s="101" t="s">
        <v>195</v>
      </c>
      <c r="BA475" s="102">
        <v>130000</v>
      </c>
      <c r="BB475" s="103">
        <v>45500</v>
      </c>
      <c r="BC475" s="103">
        <v>70000</v>
      </c>
      <c r="BD475" s="102">
        <v>511100</v>
      </c>
      <c r="BE475" s="104">
        <v>5.6000000000000001E-2</v>
      </c>
      <c r="BF475" s="105">
        <v>0.85</v>
      </c>
      <c r="BG475" s="102">
        <v>8250</v>
      </c>
      <c r="BH475" s="102">
        <v>511100</v>
      </c>
      <c r="BI475" s="106">
        <v>5.6000000000000001E-2</v>
      </c>
      <c r="BJ475" s="96">
        <v>266</v>
      </c>
      <c r="BK475" s="99">
        <f t="shared" si="37"/>
        <v>0.53</v>
      </c>
      <c r="BL475" s="99">
        <f t="shared" si="38"/>
        <v>0.69099999999999995</v>
      </c>
      <c r="CN475" s="97">
        <v>1001</v>
      </c>
      <c r="CO475" s="96" t="s">
        <v>1022</v>
      </c>
      <c r="CP475" s="169" t="s">
        <v>1467</v>
      </c>
      <c r="CQ475" s="169" t="s">
        <v>195</v>
      </c>
      <c r="CR475" s="98">
        <v>39200</v>
      </c>
      <c r="CS475" s="98">
        <v>49900</v>
      </c>
      <c r="CT475" s="170">
        <v>0.6</v>
      </c>
    </row>
    <row r="476" spans="47:98" ht="21" hidden="1" customHeight="1" x14ac:dyDescent="0.25">
      <c r="AU476" s="99"/>
      <c r="AV476" s="100">
        <v>1128</v>
      </c>
      <c r="AW476" s="96" t="s">
        <v>2285</v>
      </c>
      <c r="AX476" s="96" t="s">
        <v>925</v>
      </c>
      <c r="AY476" s="101" t="s">
        <v>159</v>
      </c>
      <c r="AZ476" s="101" t="s">
        <v>195</v>
      </c>
      <c r="BA476" s="102">
        <v>90500</v>
      </c>
      <c r="BB476" s="103">
        <v>40000</v>
      </c>
      <c r="BC476" s="103">
        <v>57500</v>
      </c>
      <c r="BD476" s="102">
        <v>280400</v>
      </c>
      <c r="BE476" s="104">
        <v>4.9000000000000002E-2</v>
      </c>
      <c r="BF476" s="105">
        <v>0.67</v>
      </c>
      <c r="BG476" s="102">
        <v>6250</v>
      </c>
      <c r="BH476" s="102">
        <v>308400</v>
      </c>
      <c r="BI476" s="106">
        <v>6.3E-2</v>
      </c>
      <c r="BJ476" s="96">
        <v>305</v>
      </c>
      <c r="BK476" s="99">
        <f t="shared" si="37"/>
        <v>0.21199999999999999</v>
      </c>
      <c r="BL476" s="99">
        <f t="shared" si="38"/>
        <v>0.23899999999999999</v>
      </c>
      <c r="CN476" s="97" t="s">
        <v>1812</v>
      </c>
      <c r="CO476" s="96" t="s">
        <v>974</v>
      </c>
      <c r="CP476" s="169" t="s">
        <v>1462</v>
      </c>
      <c r="CQ476" s="169" t="s">
        <v>195</v>
      </c>
      <c r="CR476" s="98">
        <v>39700</v>
      </c>
      <c r="CS476" s="98">
        <v>57800</v>
      </c>
      <c r="CT476" s="170">
        <v>0.53</v>
      </c>
    </row>
    <row r="477" spans="47:98" ht="21" hidden="1" customHeight="1" x14ac:dyDescent="0.25">
      <c r="AU477" s="99"/>
      <c r="AV477" s="100">
        <v>1177</v>
      </c>
      <c r="AW477" s="96" t="s">
        <v>2286</v>
      </c>
      <c r="AX477" s="96" t="s">
        <v>925</v>
      </c>
      <c r="AY477" s="101" t="s">
        <v>163</v>
      </c>
      <c r="AZ477" s="101" t="s">
        <v>195</v>
      </c>
      <c r="BA477" s="102">
        <v>111000</v>
      </c>
      <c r="BB477" s="103">
        <v>40000</v>
      </c>
      <c r="BC477" s="103">
        <v>57500</v>
      </c>
      <c r="BD477" s="102">
        <v>259700</v>
      </c>
      <c r="BE477" s="104">
        <v>4.2000000000000003E-2</v>
      </c>
      <c r="BF477" s="105">
        <v>0.67</v>
      </c>
      <c r="BG477" s="102">
        <v>6250</v>
      </c>
      <c r="BH477" s="102">
        <v>259700</v>
      </c>
      <c r="BI477" s="106">
        <v>4.2000000000000003E-2</v>
      </c>
      <c r="BJ477" s="96">
        <v>305</v>
      </c>
      <c r="BK477" s="99">
        <f t="shared" si="37"/>
        <v>0.38500000000000001</v>
      </c>
      <c r="BL477" s="99">
        <f t="shared" si="38"/>
        <v>0.23899999999999999</v>
      </c>
      <c r="CN477" s="97" t="s">
        <v>1721</v>
      </c>
      <c r="CO477" s="96" t="s">
        <v>864</v>
      </c>
      <c r="CP477" s="169" t="s">
        <v>1462</v>
      </c>
      <c r="CQ477" s="169" t="s">
        <v>1476</v>
      </c>
      <c r="CR477" s="98">
        <v>36400</v>
      </c>
      <c r="CS477" s="98">
        <v>65800</v>
      </c>
      <c r="CT477" s="170">
        <v>0.52</v>
      </c>
    </row>
    <row r="478" spans="47:98" ht="21" hidden="1" customHeight="1" x14ac:dyDescent="0.25">
      <c r="AU478" s="99"/>
      <c r="AV478" s="100">
        <v>965</v>
      </c>
      <c r="AW478" s="96" t="s">
        <v>2301</v>
      </c>
      <c r="AX478" s="96" t="s">
        <v>831</v>
      </c>
      <c r="AY478" s="101" t="s">
        <v>152</v>
      </c>
      <c r="AZ478" s="101" t="s">
        <v>171</v>
      </c>
      <c r="BA478" s="102">
        <v>149500</v>
      </c>
      <c r="BB478" s="103">
        <v>43000</v>
      </c>
      <c r="BC478" s="103">
        <v>69000</v>
      </c>
      <c r="BD478" s="102">
        <v>355600</v>
      </c>
      <c r="BE478" s="104">
        <v>4.2999999999999997E-2</v>
      </c>
      <c r="BF478" s="105">
        <v>0.92</v>
      </c>
      <c r="BG478" s="102">
        <v>13500</v>
      </c>
      <c r="BH478" s="102">
        <v>410400</v>
      </c>
      <c r="BI478" s="106">
        <v>5.8999999999999997E-2</v>
      </c>
      <c r="BJ478" s="96">
        <v>331</v>
      </c>
      <c r="BK478" s="99">
        <f t="shared" si="37"/>
        <v>0.66500000000000004</v>
      </c>
      <c r="BL478" s="99">
        <f t="shared" si="38"/>
        <v>0.51</v>
      </c>
      <c r="CN478" s="97">
        <v>72</v>
      </c>
      <c r="CO478" s="96" t="s">
        <v>190</v>
      </c>
      <c r="CP478" s="169" t="s">
        <v>1462</v>
      </c>
      <c r="CQ478" s="169" t="s">
        <v>160</v>
      </c>
      <c r="CR478" s="98">
        <v>61900</v>
      </c>
      <c r="CS478" s="98">
        <v>96100</v>
      </c>
      <c r="CT478" s="170">
        <v>0.54</v>
      </c>
    </row>
    <row r="479" spans="47:98" ht="21" hidden="1" customHeight="1" x14ac:dyDescent="0.25">
      <c r="AU479" s="99"/>
      <c r="AV479" s="100">
        <v>49</v>
      </c>
      <c r="AW479" s="96" t="s">
        <v>2354</v>
      </c>
      <c r="AX479" s="96" t="s">
        <v>205</v>
      </c>
      <c r="AY479" s="101" t="s">
        <v>152</v>
      </c>
      <c r="AZ479" s="101" t="s">
        <v>169</v>
      </c>
      <c r="BA479" s="102">
        <v>218000</v>
      </c>
      <c r="BB479" s="103">
        <v>62000</v>
      </c>
      <c r="BC479" s="103">
        <v>99000</v>
      </c>
      <c r="BD479" s="102">
        <v>1097000</v>
      </c>
      <c r="BE479" s="104">
        <v>6.3E-2</v>
      </c>
      <c r="BF479" s="105">
        <v>0.99</v>
      </c>
      <c r="BG479" s="102">
        <v>15000</v>
      </c>
      <c r="BH479" s="102">
        <v>1173000</v>
      </c>
      <c r="BI479" s="106">
        <v>7.8E-2</v>
      </c>
      <c r="BJ479" s="96">
        <v>378</v>
      </c>
      <c r="BK479" s="99">
        <f t="shared" si="37"/>
        <v>0.95499999999999996</v>
      </c>
      <c r="BL479" s="99">
        <f t="shared" si="38"/>
        <v>0.98899999999999999</v>
      </c>
      <c r="CN479" s="97" t="s">
        <v>1754</v>
      </c>
      <c r="CO479" s="96" t="s">
        <v>987</v>
      </c>
      <c r="CP479" s="169" t="s">
        <v>1462</v>
      </c>
      <c r="CQ479" s="169" t="s">
        <v>195</v>
      </c>
      <c r="CR479" s="98">
        <v>32900</v>
      </c>
      <c r="CS479" s="98">
        <v>63400</v>
      </c>
      <c r="CT479" s="170">
        <v>0.5</v>
      </c>
    </row>
    <row r="480" spans="47:98" ht="21" hidden="1" customHeight="1" x14ac:dyDescent="0.25">
      <c r="AU480" s="99"/>
      <c r="AV480" s="100">
        <v>785</v>
      </c>
      <c r="AW480" s="96" t="s">
        <v>2361</v>
      </c>
      <c r="AX480" s="96" t="s">
        <v>711</v>
      </c>
      <c r="AY480" s="101" t="s">
        <v>159</v>
      </c>
      <c r="AZ480" s="101" t="s">
        <v>195</v>
      </c>
      <c r="BA480" s="102">
        <v>90500</v>
      </c>
      <c r="BB480" s="103">
        <v>40500</v>
      </c>
      <c r="BC480" s="103">
        <v>65000</v>
      </c>
      <c r="BD480" s="102">
        <v>437700</v>
      </c>
      <c r="BE480" s="104">
        <v>6.2E-2</v>
      </c>
      <c r="BF480" s="105">
        <v>0.78</v>
      </c>
      <c r="BG480" s="102">
        <v>8000</v>
      </c>
      <c r="BH480" s="102">
        <v>474000</v>
      </c>
      <c r="BI480" s="106">
        <v>0.08</v>
      </c>
      <c r="BJ480" s="96">
        <v>385</v>
      </c>
      <c r="BK480" s="99">
        <f t="shared" si="37"/>
        <v>0.21199999999999999</v>
      </c>
      <c r="BL480" s="99">
        <f t="shared" si="38"/>
        <v>0.28000000000000003</v>
      </c>
      <c r="CN480" s="97" t="s">
        <v>1535</v>
      </c>
      <c r="CO480" s="96" t="s">
        <v>1536</v>
      </c>
      <c r="CP480" s="169" t="s">
        <v>1451</v>
      </c>
      <c r="CQ480" s="169" t="s">
        <v>177</v>
      </c>
      <c r="CR480" s="98">
        <v>59100</v>
      </c>
      <c r="CS480" s="98">
        <v>84400</v>
      </c>
      <c r="CT480" s="170">
        <v>0.59</v>
      </c>
    </row>
    <row r="481" spans="47:98" ht="21" hidden="1" customHeight="1" x14ac:dyDescent="0.25">
      <c r="AU481" s="99"/>
      <c r="AV481" s="100">
        <v>863</v>
      </c>
      <c r="AW481" s="96" t="s">
        <v>2362</v>
      </c>
      <c r="AX481" s="96" t="s">
        <v>711</v>
      </c>
      <c r="AY481" s="101" t="s">
        <v>163</v>
      </c>
      <c r="AZ481" s="101" t="s">
        <v>195</v>
      </c>
      <c r="BA481" s="102">
        <v>125000</v>
      </c>
      <c r="BB481" s="103">
        <v>40500</v>
      </c>
      <c r="BC481" s="103">
        <v>65000</v>
      </c>
      <c r="BD481" s="102">
        <v>403500</v>
      </c>
      <c r="BE481" s="104">
        <v>5.0999999999999997E-2</v>
      </c>
      <c r="BF481" s="105">
        <v>0.78</v>
      </c>
      <c r="BG481" s="102">
        <v>8000</v>
      </c>
      <c r="BH481" s="102">
        <v>403500</v>
      </c>
      <c r="BI481" s="106">
        <v>5.0999999999999997E-2</v>
      </c>
      <c r="BJ481" s="96">
        <v>385</v>
      </c>
      <c r="BK481" s="99">
        <f t="shared" si="37"/>
        <v>0.48799999999999999</v>
      </c>
      <c r="BL481" s="99">
        <f t="shared" si="38"/>
        <v>0.28000000000000003</v>
      </c>
      <c r="CN481" s="97" t="s">
        <v>1644</v>
      </c>
      <c r="CO481" s="96" t="s">
        <v>762</v>
      </c>
      <c r="CP481" s="169" t="s">
        <v>1462</v>
      </c>
      <c r="CQ481" s="169" t="s">
        <v>171</v>
      </c>
      <c r="CR481" s="98">
        <v>38900</v>
      </c>
      <c r="CS481" s="98">
        <v>72200</v>
      </c>
      <c r="CT481" s="170">
        <v>0.47</v>
      </c>
    </row>
    <row r="482" spans="47:98" ht="21" hidden="1" customHeight="1" x14ac:dyDescent="0.25">
      <c r="AU482" s="99"/>
      <c r="AV482" s="100">
        <v>100</v>
      </c>
      <c r="AW482" s="96" t="s">
        <v>2369</v>
      </c>
      <c r="AX482" s="96" t="s">
        <v>247</v>
      </c>
      <c r="AY482" s="101" t="s">
        <v>152</v>
      </c>
      <c r="AZ482" s="101" t="s">
        <v>169</v>
      </c>
      <c r="BA482" s="102">
        <v>175500</v>
      </c>
      <c r="BB482" s="103">
        <v>54500</v>
      </c>
      <c r="BC482" s="103">
        <v>90500</v>
      </c>
      <c r="BD482" s="102">
        <v>933300</v>
      </c>
      <c r="BE482" s="104">
        <v>6.5000000000000002E-2</v>
      </c>
      <c r="BF482" s="105">
        <v>0.93</v>
      </c>
      <c r="BG482" s="102">
        <v>12750</v>
      </c>
      <c r="BH482" s="102">
        <v>993100</v>
      </c>
      <c r="BI482" s="106">
        <v>0.08</v>
      </c>
      <c r="BJ482" s="96">
        <v>390</v>
      </c>
      <c r="BK482" s="99">
        <f t="shared" si="37"/>
        <v>0.82</v>
      </c>
      <c r="BL482" s="99">
        <f t="shared" si="38"/>
        <v>0.95399999999999996</v>
      </c>
      <c r="CN482" s="97" t="s">
        <v>1519</v>
      </c>
      <c r="CO482" s="96" t="s">
        <v>430</v>
      </c>
      <c r="CP482" s="169" t="s">
        <v>1451</v>
      </c>
      <c r="CQ482" s="169" t="s">
        <v>1464</v>
      </c>
      <c r="CR482" s="98">
        <v>44000</v>
      </c>
      <c r="CS482" s="98">
        <v>86000</v>
      </c>
      <c r="CT482" s="170">
        <v>0.5</v>
      </c>
    </row>
    <row r="483" spans="47:98" ht="21" hidden="1" customHeight="1" x14ac:dyDescent="0.25">
      <c r="AU483" s="99"/>
      <c r="AV483" s="100">
        <v>959</v>
      </c>
      <c r="AW483" s="96" t="s">
        <v>2396</v>
      </c>
      <c r="AX483" s="96" t="s">
        <v>825</v>
      </c>
      <c r="AY483" s="101" t="s">
        <v>152</v>
      </c>
      <c r="AZ483" s="101" t="s">
        <v>177</v>
      </c>
      <c r="BA483" s="102">
        <v>105500</v>
      </c>
      <c r="BB483" s="103">
        <v>37000</v>
      </c>
      <c r="BC483" s="103">
        <v>59500</v>
      </c>
      <c r="BD483" s="102">
        <v>357800</v>
      </c>
      <c r="BE483" s="104">
        <v>5.1999999999999998E-2</v>
      </c>
      <c r="BF483" s="105">
        <v>0.8</v>
      </c>
      <c r="BG483" s="102">
        <v>7500</v>
      </c>
      <c r="BH483" s="102">
        <v>391200</v>
      </c>
      <c r="BI483" s="106">
        <v>6.5000000000000002E-2</v>
      </c>
      <c r="BJ483" s="96">
        <v>421</v>
      </c>
      <c r="BK483" s="99">
        <f t="shared" si="37"/>
        <v>0.35199999999999998</v>
      </c>
      <c r="BL483" s="99">
        <f t="shared" si="38"/>
        <v>7.4999999999999997E-2</v>
      </c>
      <c r="CN483" s="97" t="s">
        <v>1791</v>
      </c>
      <c r="CO483" s="96" t="s">
        <v>750</v>
      </c>
      <c r="CP483" s="169" t="s">
        <v>1466</v>
      </c>
      <c r="CQ483" s="169" t="s">
        <v>195</v>
      </c>
      <c r="CR483" s="98">
        <v>35600</v>
      </c>
      <c r="CS483" s="98">
        <v>60100</v>
      </c>
      <c r="CT483" s="170">
        <v>0.56999999999999995</v>
      </c>
    </row>
    <row r="484" spans="47:98" ht="21" hidden="1" customHeight="1" x14ac:dyDescent="0.25">
      <c r="AU484" s="99"/>
      <c r="AV484" s="100">
        <v>294</v>
      </c>
      <c r="AW484" s="96" t="s">
        <v>2424</v>
      </c>
      <c r="AX484" s="96" t="s">
        <v>386</v>
      </c>
      <c r="AY484" s="101" t="s">
        <v>159</v>
      </c>
      <c r="AZ484" s="101" t="s">
        <v>192</v>
      </c>
      <c r="BA484" s="102">
        <v>94000</v>
      </c>
      <c r="BB484" s="103">
        <v>46000</v>
      </c>
      <c r="BC484" s="103">
        <v>79500</v>
      </c>
      <c r="BD484" s="102">
        <v>698300</v>
      </c>
      <c r="BE484" s="104">
        <v>7.4999999999999997E-2</v>
      </c>
      <c r="BF484" s="105">
        <v>0.48</v>
      </c>
      <c r="BG484" s="102">
        <v>9000</v>
      </c>
      <c r="BH484" s="102">
        <v>737800</v>
      </c>
      <c r="BI484" s="106">
        <v>9.5000000000000001E-2</v>
      </c>
      <c r="BJ484" s="96">
        <v>453</v>
      </c>
      <c r="BK484" s="99">
        <f t="shared" si="37"/>
        <v>0.249</v>
      </c>
      <c r="BL484" s="99">
        <f t="shared" si="38"/>
        <v>0.71899999999999997</v>
      </c>
      <c r="CN484" s="97" t="s">
        <v>1579</v>
      </c>
      <c r="CO484" s="96" t="s">
        <v>365</v>
      </c>
      <c r="CP484" s="169" t="s">
        <v>1466</v>
      </c>
      <c r="CQ484" s="169" t="s">
        <v>1461</v>
      </c>
      <c r="CR484" s="98">
        <v>46800</v>
      </c>
      <c r="CS484" s="98">
        <v>79300</v>
      </c>
      <c r="CT484" s="170">
        <v>0.59</v>
      </c>
    </row>
    <row r="485" spans="47:98" ht="21" hidden="1" customHeight="1" x14ac:dyDescent="0.25">
      <c r="AU485" s="99"/>
      <c r="AV485" s="100">
        <v>405</v>
      </c>
      <c r="AW485" s="96" t="s">
        <v>2425</v>
      </c>
      <c r="AX485" s="96" t="s">
        <v>386</v>
      </c>
      <c r="AY485" s="101" t="s">
        <v>163</v>
      </c>
      <c r="AZ485" s="101" t="s">
        <v>192</v>
      </c>
      <c r="BA485" s="102">
        <v>168500</v>
      </c>
      <c r="BB485" s="103">
        <v>46000</v>
      </c>
      <c r="BC485" s="103">
        <v>79500</v>
      </c>
      <c r="BD485" s="102">
        <v>623600</v>
      </c>
      <c r="BE485" s="104">
        <v>5.3999999999999999E-2</v>
      </c>
      <c r="BF485" s="105">
        <v>0.48</v>
      </c>
      <c r="BG485" s="102">
        <v>9000</v>
      </c>
      <c r="BH485" s="102">
        <v>623600</v>
      </c>
      <c r="BI485" s="106">
        <v>5.3999999999999999E-2</v>
      </c>
      <c r="BJ485" s="96">
        <v>453</v>
      </c>
      <c r="BK485" s="99">
        <f t="shared" si="37"/>
        <v>0.78500000000000003</v>
      </c>
      <c r="BL485" s="99">
        <f t="shared" si="38"/>
        <v>0.71899999999999997</v>
      </c>
      <c r="CN485" s="97">
        <v>221</v>
      </c>
      <c r="CO485" s="96" t="s">
        <v>234</v>
      </c>
      <c r="CP485" s="169" t="s">
        <v>1466</v>
      </c>
      <c r="CQ485" s="169" t="s">
        <v>160</v>
      </c>
      <c r="CR485" s="98">
        <v>63100</v>
      </c>
      <c r="CS485" s="98">
        <v>83700</v>
      </c>
      <c r="CT485" s="170">
        <v>0.67</v>
      </c>
    </row>
    <row r="486" spans="47:98" ht="21" hidden="1" customHeight="1" x14ac:dyDescent="0.25">
      <c r="AU486" s="99"/>
      <c r="AV486" s="100">
        <v>75</v>
      </c>
      <c r="AW486" s="96" t="s">
        <v>2426</v>
      </c>
      <c r="AX486" s="96" t="s">
        <v>231</v>
      </c>
      <c r="AY486" s="101" t="s">
        <v>159</v>
      </c>
      <c r="AZ486" s="101" t="s">
        <v>162</v>
      </c>
      <c r="BA486" s="102">
        <v>108500</v>
      </c>
      <c r="BB486" s="103">
        <v>59500</v>
      </c>
      <c r="BC486" s="103">
        <v>95000</v>
      </c>
      <c r="BD486" s="102">
        <v>999300</v>
      </c>
      <c r="BE486" s="104">
        <v>8.2000000000000003E-2</v>
      </c>
      <c r="BF486" s="105">
        <v>0.93</v>
      </c>
      <c r="BG486" s="102">
        <v>10250</v>
      </c>
      <c r="BH486" s="102">
        <v>1047000</v>
      </c>
      <c r="BI486" s="106">
        <v>0.10299999999999999</v>
      </c>
      <c r="BJ486" s="96">
        <v>454</v>
      </c>
      <c r="BK486" s="99">
        <f t="shared" si="37"/>
        <v>0.372</v>
      </c>
      <c r="BL486" s="99">
        <f t="shared" si="38"/>
        <v>0.98</v>
      </c>
      <c r="CN486" s="97" t="s">
        <v>1618</v>
      </c>
      <c r="CO486" s="96" t="s">
        <v>478</v>
      </c>
      <c r="CP486" s="169" t="s">
        <v>1451</v>
      </c>
      <c r="CQ486" s="169" t="s">
        <v>195</v>
      </c>
      <c r="CR486" s="98">
        <v>41100</v>
      </c>
      <c r="CS486" s="98">
        <v>75300</v>
      </c>
      <c r="CT486" s="170">
        <v>0.45</v>
      </c>
    </row>
    <row r="487" spans="47:98" ht="21" hidden="1" customHeight="1" x14ac:dyDescent="0.25">
      <c r="AU487" s="99"/>
      <c r="AV487" s="100">
        <v>94</v>
      </c>
      <c r="AW487" s="96" t="s">
        <v>2427</v>
      </c>
      <c r="AX487" s="96" t="s">
        <v>231</v>
      </c>
      <c r="AY487" s="101" t="s">
        <v>163</v>
      </c>
      <c r="AZ487" s="101" t="s">
        <v>162</v>
      </c>
      <c r="BA487" s="102">
        <v>166500</v>
      </c>
      <c r="BB487" s="103">
        <v>59500</v>
      </c>
      <c r="BC487" s="103">
        <v>95000</v>
      </c>
      <c r="BD487" s="102">
        <v>941300</v>
      </c>
      <c r="BE487" s="104">
        <v>6.7000000000000004E-2</v>
      </c>
      <c r="BF487" s="105">
        <v>0.93</v>
      </c>
      <c r="BG487" s="102">
        <v>10250</v>
      </c>
      <c r="BH487" s="102">
        <v>941300</v>
      </c>
      <c r="BI487" s="106">
        <v>6.7000000000000004E-2</v>
      </c>
      <c r="BJ487" s="96">
        <v>454</v>
      </c>
      <c r="BK487" s="99">
        <f t="shared" si="37"/>
        <v>0.77200000000000002</v>
      </c>
      <c r="BL487" s="99">
        <f t="shared" si="38"/>
        <v>0.98</v>
      </c>
      <c r="CN487" s="97" t="s">
        <v>1655</v>
      </c>
      <c r="CO487" s="96" t="s">
        <v>525</v>
      </c>
      <c r="CP487" s="169" t="s">
        <v>1451</v>
      </c>
      <c r="CQ487" s="169" t="s">
        <v>171</v>
      </c>
      <c r="CR487" s="98">
        <v>42600</v>
      </c>
      <c r="CS487" s="98">
        <v>71000</v>
      </c>
      <c r="CT487" s="170">
        <v>0.4</v>
      </c>
    </row>
    <row r="488" spans="47:98" ht="21" hidden="1" customHeight="1" x14ac:dyDescent="0.25">
      <c r="AU488" s="99"/>
      <c r="AV488" s="100">
        <v>1175</v>
      </c>
      <c r="AW488" s="96" t="s">
        <v>2508</v>
      </c>
      <c r="AX488" s="96" t="s">
        <v>954</v>
      </c>
      <c r="AY488" s="101" t="s">
        <v>159</v>
      </c>
      <c r="AZ488" s="101" t="s">
        <v>195</v>
      </c>
      <c r="BA488" s="102">
        <v>86000</v>
      </c>
      <c r="BB488" s="103">
        <v>40500</v>
      </c>
      <c r="BC488" s="103">
        <v>62500</v>
      </c>
      <c r="BD488" s="102">
        <v>260600</v>
      </c>
      <c r="BE488" s="104">
        <v>4.9000000000000002E-2</v>
      </c>
      <c r="BF488" s="105">
        <v>0.74</v>
      </c>
      <c r="BG488" s="102">
        <v>6250</v>
      </c>
      <c r="BH488" s="102">
        <v>290500</v>
      </c>
      <c r="BI488" s="106">
        <v>6.4000000000000001E-2</v>
      </c>
      <c r="BJ488" s="96">
        <v>525</v>
      </c>
      <c r="BK488" s="99">
        <f t="shared" si="37"/>
        <v>0.17499999999999999</v>
      </c>
      <c r="BL488" s="99">
        <f t="shared" si="38"/>
        <v>0.28000000000000003</v>
      </c>
      <c r="CN488" s="97" t="s">
        <v>1791</v>
      </c>
      <c r="CO488" s="96" t="s">
        <v>1075</v>
      </c>
      <c r="CP488" s="169" t="s">
        <v>1467</v>
      </c>
      <c r="CQ488" s="169" t="s">
        <v>1476</v>
      </c>
      <c r="CR488" s="98">
        <v>33100</v>
      </c>
      <c r="CS488" s="98">
        <v>60100</v>
      </c>
      <c r="CT488" s="170">
        <v>0.6</v>
      </c>
    </row>
    <row r="489" spans="47:98" ht="21" hidden="1" customHeight="1" x14ac:dyDescent="0.25">
      <c r="AU489" s="99"/>
      <c r="AV489" s="100">
        <v>1224</v>
      </c>
      <c r="AW489" s="96" t="s">
        <v>2509</v>
      </c>
      <c r="AX489" s="96" t="s">
        <v>954</v>
      </c>
      <c r="AY489" s="101" t="s">
        <v>163</v>
      </c>
      <c r="AZ489" s="101" t="s">
        <v>195</v>
      </c>
      <c r="BA489" s="102">
        <v>106500</v>
      </c>
      <c r="BB489" s="103">
        <v>40500</v>
      </c>
      <c r="BC489" s="103">
        <v>62500</v>
      </c>
      <c r="BD489" s="102">
        <v>239700</v>
      </c>
      <c r="BE489" s="104">
        <v>4.1000000000000002E-2</v>
      </c>
      <c r="BF489" s="105">
        <v>0.74</v>
      </c>
      <c r="BG489" s="102">
        <v>6250</v>
      </c>
      <c r="BH489" s="102">
        <v>239700</v>
      </c>
      <c r="BI489" s="106">
        <v>4.1000000000000002E-2</v>
      </c>
      <c r="BJ489" s="96">
        <v>525</v>
      </c>
      <c r="BK489" s="99">
        <f t="shared" si="37"/>
        <v>0.35799999999999998</v>
      </c>
      <c r="BL489" s="99">
        <f t="shared" si="38"/>
        <v>0.28000000000000003</v>
      </c>
      <c r="CN489" s="97" t="s">
        <v>1738</v>
      </c>
      <c r="CO489" s="96" t="s">
        <v>720</v>
      </c>
      <c r="CP489" s="169" t="s">
        <v>1448</v>
      </c>
      <c r="CQ489" s="169" t="s">
        <v>171</v>
      </c>
      <c r="CR489" s="98">
        <v>48100</v>
      </c>
      <c r="CS489" s="98">
        <v>65000</v>
      </c>
      <c r="CT489" s="170">
        <v>0.53</v>
      </c>
    </row>
    <row r="490" spans="47:98" ht="21" hidden="1" customHeight="1" x14ac:dyDescent="0.25">
      <c r="AU490" s="99"/>
      <c r="AV490" s="100">
        <v>850</v>
      </c>
      <c r="AW490" s="96" t="s">
        <v>2514</v>
      </c>
      <c r="AX490" s="96" t="s">
        <v>749</v>
      </c>
      <c r="AY490" s="101" t="s">
        <v>152</v>
      </c>
      <c r="AZ490" s="101" t="s">
        <v>177</v>
      </c>
      <c r="BA490" s="102">
        <v>132500</v>
      </c>
      <c r="BB490" s="103">
        <v>42000</v>
      </c>
      <c r="BC490" s="103">
        <v>64000</v>
      </c>
      <c r="BD490" s="102">
        <v>408700</v>
      </c>
      <c r="BE490" s="104">
        <v>4.9000000000000002E-2</v>
      </c>
      <c r="BF490" s="105">
        <v>0.99</v>
      </c>
      <c r="BG490" s="102">
        <v>13750</v>
      </c>
      <c r="BH490" s="102">
        <v>468300</v>
      </c>
      <c r="BI490" s="106">
        <v>7.0000000000000007E-2</v>
      </c>
      <c r="BJ490" s="96">
        <v>531</v>
      </c>
      <c r="BK490" s="99">
        <f t="shared" si="37"/>
        <v>0.55000000000000004</v>
      </c>
      <c r="BL490" s="99">
        <f t="shared" si="38"/>
        <v>0.41699999999999998</v>
      </c>
      <c r="CN490" s="97" t="s">
        <v>1815</v>
      </c>
      <c r="CO490" s="96" t="s">
        <v>1027</v>
      </c>
      <c r="CP490" s="169" t="s">
        <v>1448</v>
      </c>
      <c r="CQ490" s="169" t="s">
        <v>1461</v>
      </c>
      <c r="CR490" s="98">
        <v>42500</v>
      </c>
      <c r="CS490" s="98">
        <v>57400</v>
      </c>
      <c r="CT490" s="170">
        <v>0.63</v>
      </c>
    </row>
    <row r="491" spans="47:98" ht="21" hidden="1" customHeight="1" x14ac:dyDescent="0.25">
      <c r="AU491" s="99"/>
      <c r="AV491" s="100">
        <v>483</v>
      </c>
      <c r="AW491" s="96" t="s">
        <v>2518</v>
      </c>
      <c r="AX491" s="96" t="s">
        <v>513</v>
      </c>
      <c r="AY491" s="101" t="s">
        <v>159</v>
      </c>
      <c r="AZ491" s="101" t="s">
        <v>192</v>
      </c>
      <c r="BA491" s="102">
        <v>95000</v>
      </c>
      <c r="BB491" s="103">
        <v>44500</v>
      </c>
      <c r="BC491" s="103">
        <v>76000</v>
      </c>
      <c r="BD491" s="102">
        <v>578400</v>
      </c>
      <c r="BE491" s="104">
        <v>6.9000000000000006E-2</v>
      </c>
      <c r="BF491" s="105">
        <v>0.94</v>
      </c>
      <c r="BG491" s="102">
        <v>6250</v>
      </c>
      <c r="BH491" s="102">
        <v>608300</v>
      </c>
      <c r="BI491" s="106">
        <v>8.2000000000000003E-2</v>
      </c>
      <c r="BJ491" s="96">
        <v>535</v>
      </c>
      <c r="BK491" s="99">
        <f t="shared" si="37"/>
        <v>0.26100000000000001</v>
      </c>
      <c r="BL491" s="99">
        <f t="shared" si="38"/>
        <v>0.624</v>
      </c>
      <c r="CN491" s="97" t="s">
        <v>1719</v>
      </c>
      <c r="CO491" s="96" t="s">
        <v>611</v>
      </c>
      <c r="CP491" s="169" t="s">
        <v>1462</v>
      </c>
      <c r="CQ491" s="169" t="s">
        <v>177</v>
      </c>
      <c r="CR491" s="98">
        <v>32800</v>
      </c>
      <c r="CS491" s="98">
        <v>66000</v>
      </c>
      <c r="CT491" s="169" t="s">
        <v>1459</v>
      </c>
    </row>
    <row r="492" spans="47:98" ht="21" hidden="1" customHeight="1" x14ac:dyDescent="0.25">
      <c r="AU492" s="99"/>
      <c r="AV492" s="100">
        <v>610</v>
      </c>
      <c r="AW492" s="96" t="s">
        <v>2519</v>
      </c>
      <c r="AX492" s="96" t="s">
        <v>513</v>
      </c>
      <c r="AY492" s="101" t="s">
        <v>163</v>
      </c>
      <c r="AZ492" s="101" t="s">
        <v>192</v>
      </c>
      <c r="BA492" s="102">
        <v>151500</v>
      </c>
      <c r="BB492" s="103">
        <v>44500</v>
      </c>
      <c r="BC492" s="103">
        <v>76000</v>
      </c>
      <c r="BD492" s="102">
        <v>521500</v>
      </c>
      <c r="BE492" s="104">
        <v>5.1999999999999998E-2</v>
      </c>
      <c r="BF492" s="105">
        <v>0.94</v>
      </c>
      <c r="BG492" s="102">
        <v>6250</v>
      </c>
      <c r="BH492" s="102">
        <v>521500</v>
      </c>
      <c r="BI492" s="106">
        <v>5.1999999999999998E-2</v>
      </c>
      <c r="BJ492" s="96">
        <v>535</v>
      </c>
      <c r="BK492" s="99">
        <f t="shared" si="37"/>
        <v>0.68300000000000005</v>
      </c>
      <c r="BL492" s="99">
        <f t="shared" si="38"/>
        <v>0.624</v>
      </c>
      <c r="CN492" s="97" t="s">
        <v>1676</v>
      </c>
      <c r="CO492" s="96" t="s">
        <v>935</v>
      </c>
      <c r="CP492" s="169" t="s">
        <v>1451</v>
      </c>
      <c r="CQ492" s="169" t="s">
        <v>171</v>
      </c>
      <c r="CR492" s="98">
        <v>39400</v>
      </c>
      <c r="CS492" s="98">
        <v>69400</v>
      </c>
      <c r="CT492" s="170">
        <v>0.51</v>
      </c>
    </row>
    <row r="493" spans="47:98" ht="21" hidden="1" customHeight="1" x14ac:dyDescent="0.25">
      <c r="AU493" s="99"/>
      <c r="AV493" s="100">
        <v>696</v>
      </c>
      <c r="AW493" s="96" t="s">
        <v>2597</v>
      </c>
      <c r="AX493" s="96" t="s">
        <v>650</v>
      </c>
      <c r="AY493" s="101" t="s">
        <v>159</v>
      </c>
      <c r="AZ493" s="101" t="s">
        <v>195</v>
      </c>
      <c r="BA493" s="102">
        <v>82000</v>
      </c>
      <c r="BB493" s="103">
        <v>39500</v>
      </c>
      <c r="BC493" s="103">
        <v>67000</v>
      </c>
      <c r="BD493" s="102">
        <v>478900</v>
      </c>
      <c r="BE493" s="104">
        <v>6.8000000000000005E-2</v>
      </c>
      <c r="BF493" s="105">
        <v>0.75</v>
      </c>
      <c r="BG493" s="102">
        <v>5500</v>
      </c>
      <c r="BH493" s="102">
        <v>505600</v>
      </c>
      <c r="BI493" s="106">
        <v>8.2000000000000003E-2</v>
      </c>
      <c r="BJ493" s="96">
        <v>606</v>
      </c>
      <c r="BK493" s="99">
        <f t="shared" si="37"/>
        <v>0.125</v>
      </c>
      <c r="BL493" s="99">
        <f t="shared" si="38"/>
        <v>0.19600000000000001</v>
      </c>
      <c r="CN493" s="97" t="s">
        <v>1696</v>
      </c>
      <c r="CO493" s="96" t="s">
        <v>913</v>
      </c>
      <c r="CP493" s="169" t="s">
        <v>1462</v>
      </c>
      <c r="CQ493" s="169" t="s">
        <v>177</v>
      </c>
      <c r="CR493" s="98">
        <v>40300</v>
      </c>
      <c r="CS493" s="98">
        <v>68000</v>
      </c>
      <c r="CT493" s="170">
        <v>0.65</v>
      </c>
    </row>
    <row r="494" spans="47:98" ht="21" hidden="1" customHeight="1" x14ac:dyDescent="0.25">
      <c r="AU494" s="99"/>
      <c r="AV494" s="100">
        <v>798</v>
      </c>
      <c r="AW494" s="96" t="s">
        <v>2598</v>
      </c>
      <c r="AX494" s="96" t="s">
        <v>650</v>
      </c>
      <c r="AY494" s="101" t="s">
        <v>163</v>
      </c>
      <c r="AZ494" s="101" t="s">
        <v>195</v>
      </c>
      <c r="BA494" s="102">
        <v>128000</v>
      </c>
      <c r="BB494" s="103">
        <v>39500</v>
      </c>
      <c r="BC494" s="103">
        <v>67000</v>
      </c>
      <c r="BD494" s="102">
        <v>432700</v>
      </c>
      <c r="BE494" s="104">
        <v>5.1999999999999998E-2</v>
      </c>
      <c r="BF494" s="105">
        <v>0.75</v>
      </c>
      <c r="BG494" s="102">
        <v>5500</v>
      </c>
      <c r="BH494" s="102">
        <v>432700</v>
      </c>
      <c r="BI494" s="106">
        <v>5.1999999999999998E-2</v>
      </c>
      <c r="BJ494" s="96">
        <v>606</v>
      </c>
      <c r="BK494" s="99">
        <f t="shared" si="37"/>
        <v>0.51</v>
      </c>
      <c r="BL494" s="99">
        <f t="shared" si="38"/>
        <v>0.19600000000000001</v>
      </c>
      <c r="CN494" s="97">
        <v>992</v>
      </c>
      <c r="CO494" s="96" t="s">
        <v>1048</v>
      </c>
      <c r="CP494" s="169" t="s">
        <v>1462</v>
      </c>
      <c r="CQ494" s="169" t="s">
        <v>177</v>
      </c>
      <c r="CR494" s="98">
        <v>40000</v>
      </c>
      <c r="CS494" s="98">
        <v>51600</v>
      </c>
      <c r="CT494" s="170">
        <v>0.55000000000000004</v>
      </c>
    </row>
    <row r="495" spans="47:98" ht="21" hidden="1" customHeight="1" x14ac:dyDescent="0.25">
      <c r="AU495" s="99"/>
      <c r="AV495" s="100">
        <v>958</v>
      </c>
      <c r="AW495" s="96" t="s">
        <v>2636</v>
      </c>
      <c r="AX495" s="96" t="s">
        <v>824</v>
      </c>
      <c r="AY495" s="101" t="s">
        <v>152</v>
      </c>
      <c r="AZ495" s="101" t="s">
        <v>177</v>
      </c>
      <c r="BA495" s="102">
        <v>129500</v>
      </c>
      <c r="BB495" s="103">
        <v>39500</v>
      </c>
      <c r="BC495" s="103">
        <v>65000</v>
      </c>
      <c r="BD495" s="102">
        <v>360600</v>
      </c>
      <c r="BE495" s="104">
        <v>4.7E-2</v>
      </c>
      <c r="BF495" s="105">
        <v>0.96</v>
      </c>
      <c r="BG495" s="102">
        <v>13750</v>
      </c>
      <c r="BH495" s="102">
        <v>421600</v>
      </c>
      <c r="BI495" s="106">
        <v>6.9000000000000006E-2</v>
      </c>
      <c r="BJ495" s="96">
        <v>637</v>
      </c>
      <c r="BK495" s="99">
        <f t="shared" si="37"/>
        <v>0.52700000000000002</v>
      </c>
      <c r="BL495" s="99">
        <f t="shared" si="38"/>
        <v>0.19600000000000001</v>
      </c>
      <c r="CN495" s="97" t="s">
        <v>1854</v>
      </c>
      <c r="CO495" s="96" t="s">
        <v>1042</v>
      </c>
      <c r="CP495" s="169" t="s">
        <v>1448</v>
      </c>
      <c r="CQ495" s="169" t="s">
        <v>177</v>
      </c>
      <c r="CR495" s="98">
        <v>33200</v>
      </c>
      <c r="CS495" s="98">
        <v>49500</v>
      </c>
      <c r="CT495" s="170">
        <v>0.6</v>
      </c>
    </row>
    <row r="496" spans="47:98" ht="21" hidden="1" customHeight="1" x14ac:dyDescent="0.25">
      <c r="AU496" s="99"/>
      <c r="AV496" s="100">
        <v>1388</v>
      </c>
      <c r="AW496" s="96" t="s">
        <v>2682</v>
      </c>
      <c r="AX496" s="96" t="s">
        <v>1067</v>
      </c>
      <c r="AY496" s="101" t="s">
        <v>152</v>
      </c>
      <c r="AZ496" s="101" t="s">
        <v>177</v>
      </c>
      <c r="BA496" s="102">
        <v>133000</v>
      </c>
      <c r="BB496" s="103">
        <v>35500</v>
      </c>
      <c r="BC496" s="103">
        <v>59000</v>
      </c>
      <c r="BD496" s="102">
        <v>113800</v>
      </c>
      <c r="BE496" s="104">
        <v>2.1999999999999999E-2</v>
      </c>
      <c r="BF496" s="105">
        <v>1</v>
      </c>
      <c r="BG496" s="102">
        <v>14750</v>
      </c>
      <c r="BH496" s="102">
        <v>180400</v>
      </c>
      <c r="BI496" s="106">
        <v>4.5999999999999999E-2</v>
      </c>
      <c r="BJ496" s="96">
        <v>665</v>
      </c>
      <c r="BK496" s="99">
        <f t="shared" si="37"/>
        <v>0.55200000000000005</v>
      </c>
      <c r="BL496" s="99">
        <f t="shared" si="38"/>
        <v>3.1E-2</v>
      </c>
      <c r="CN496" s="97" t="s">
        <v>1700</v>
      </c>
      <c r="CO496" s="96" t="s">
        <v>1701</v>
      </c>
      <c r="CP496" s="169" t="s">
        <v>1451</v>
      </c>
      <c r="CQ496" s="169" t="s">
        <v>1464</v>
      </c>
      <c r="CR496" s="98">
        <v>42600</v>
      </c>
      <c r="CS496" s="98">
        <v>67500</v>
      </c>
      <c r="CT496" s="170">
        <v>0.51</v>
      </c>
    </row>
    <row r="497" spans="47:98" ht="21" hidden="1" customHeight="1" x14ac:dyDescent="0.25">
      <c r="AU497" s="99"/>
      <c r="AV497" s="100">
        <v>470</v>
      </c>
      <c r="AW497" s="96" t="s">
        <v>2839</v>
      </c>
      <c r="AX497" s="96" t="s">
        <v>503</v>
      </c>
      <c r="AY497" s="101" t="s">
        <v>152</v>
      </c>
      <c r="AZ497" s="101" t="s">
        <v>177</v>
      </c>
      <c r="BA497" s="102">
        <v>197000</v>
      </c>
      <c r="BB497" s="103">
        <v>48500</v>
      </c>
      <c r="BC497" s="103">
        <v>67500</v>
      </c>
      <c r="BD497" s="102">
        <v>587100</v>
      </c>
      <c r="BE497" s="104">
        <v>4.8000000000000001E-2</v>
      </c>
      <c r="BF497" s="105">
        <v>0.97</v>
      </c>
      <c r="BG497" s="102">
        <v>22500</v>
      </c>
      <c r="BH497" s="102">
        <v>687100</v>
      </c>
      <c r="BI497" s="106">
        <v>7.2999999999999995E-2</v>
      </c>
      <c r="BJ497" s="96">
        <v>785</v>
      </c>
      <c r="BK497" s="99">
        <f t="shared" si="37"/>
        <v>0.89200000000000002</v>
      </c>
      <c r="BL497" s="99">
        <f t="shared" si="38"/>
        <v>0.81200000000000006</v>
      </c>
      <c r="CN497" s="97" t="s">
        <v>1567</v>
      </c>
      <c r="CO497" s="96" t="s">
        <v>584</v>
      </c>
      <c r="CP497" s="169" t="s">
        <v>1447</v>
      </c>
      <c r="CQ497" s="169" t="s">
        <v>177</v>
      </c>
      <c r="CR497" s="98">
        <v>50400</v>
      </c>
      <c r="CS497" s="98">
        <v>80700</v>
      </c>
      <c r="CT497" s="170">
        <v>0.57999999999999996</v>
      </c>
    </row>
    <row r="498" spans="47:98" ht="21" hidden="1" customHeight="1" x14ac:dyDescent="0.25">
      <c r="AU498" s="99"/>
      <c r="AV498" s="100">
        <v>120</v>
      </c>
      <c r="AW498" s="96" t="s">
        <v>2890</v>
      </c>
      <c r="AX498" s="96" t="s">
        <v>263</v>
      </c>
      <c r="AY498" s="101" t="s">
        <v>159</v>
      </c>
      <c r="AZ498" s="101" t="s">
        <v>192</v>
      </c>
      <c r="BA498" s="102">
        <v>101000</v>
      </c>
      <c r="BB498" s="103">
        <v>54000</v>
      </c>
      <c r="BC498" s="103">
        <v>85500</v>
      </c>
      <c r="BD498" s="102">
        <v>901400</v>
      </c>
      <c r="BE498" s="104">
        <v>8.1000000000000003E-2</v>
      </c>
      <c r="BF498" s="105">
        <v>0.49</v>
      </c>
      <c r="BG498" s="102">
        <v>13000</v>
      </c>
      <c r="BH498" s="102">
        <v>955400</v>
      </c>
      <c r="BI498" s="106">
        <v>0.109</v>
      </c>
      <c r="BJ498" s="96">
        <v>821</v>
      </c>
      <c r="BK498" s="99">
        <f t="shared" si="37"/>
        <v>0.32</v>
      </c>
      <c r="BL498" s="99">
        <f t="shared" si="38"/>
        <v>0.94599999999999995</v>
      </c>
      <c r="CN498" s="97" t="s">
        <v>1833</v>
      </c>
      <c r="CO498" s="96" t="s">
        <v>1097</v>
      </c>
      <c r="CP498" s="169" t="s">
        <v>1462</v>
      </c>
      <c r="CQ498" s="169" t="s">
        <v>177</v>
      </c>
      <c r="CR498" s="98">
        <v>33800</v>
      </c>
      <c r="CS498" s="98">
        <v>55000</v>
      </c>
      <c r="CT498" s="170">
        <v>0.53</v>
      </c>
    </row>
    <row r="499" spans="47:98" ht="21" hidden="1" customHeight="1" x14ac:dyDescent="0.25">
      <c r="AU499" s="99"/>
      <c r="AV499" s="100">
        <v>183</v>
      </c>
      <c r="AW499" s="96" t="s">
        <v>2891</v>
      </c>
      <c r="AX499" s="96" t="s">
        <v>263</v>
      </c>
      <c r="AY499" s="101" t="s">
        <v>163</v>
      </c>
      <c r="AZ499" s="101" t="s">
        <v>192</v>
      </c>
      <c r="BA499" s="102">
        <v>200000</v>
      </c>
      <c r="BB499" s="103">
        <v>54000</v>
      </c>
      <c r="BC499" s="103">
        <v>85500</v>
      </c>
      <c r="BD499" s="102">
        <v>802200</v>
      </c>
      <c r="BE499" s="104">
        <v>5.6000000000000001E-2</v>
      </c>
      <c r="BF499" s="105">
        <v>0.49</v>
      </c>
      <c r="BG499" s="102">
        <v>13000</v>
      </c>
      <c r="BH499" s="102">
        <v>802200</v>
      </c>
      <c r="BI499" s="106">
        <v>5.6000000000000001E-2</v>
      </c>
      <c r="BJ499" s="96">
        <v>821</v>
      </c>
      <c r="BK499" s="99">
        <f t="shared" si="37"/>
        <v>0.89800000000000002</v>
      </c>
      <c r="BL499" s="99">
        <f t="shared" si="38"/>
        <v>0.94599999999999995</v>
      </c>
      <c r="CN499" s="97" t="s">
        <v>1808</v>
      </c>
      <c r="CO499" s="96" t="s">
        <v>838</v>
      </c>
      <c r="CP499" s="169" t="s">
        <v>1448</v>
      </c>
      <c r="CQ499" s="169" t="s">
        <v>177</v>
      </c>
      <c r="CR499" s="98">
        <v>44500</v>
      </c>
      <c r="CS499" s="98">
        <v>58500</v>
      </c>
      <c r="CT499" s="170">
        <v>0.79</v>
      </c>
    </row>
    <row r="500" spans="47:98" ht="21" hidden="1" customHeight="1" x14ac:dyDescent="0.25">
      <c r="AU500" s="99"/>
      <c r="AV500" s="100">
        <v>428</v>
      </c>
      <c r="AW500" s="96" t="s">
        <v>3069</v>
      </c>
      <c r="AX500" s="96" t="s">
        <v>475</v>
      </c>
      <c r="AY500" s="101" t="s">
        <v>159</v>
      </c>
      <c r="AZ500" s="101" t="s">
        <v>192</v>
      </c>
      <c r="BA500" s="102">
        <v>94500</v>
      </c>
      <c r="BB500" s="103">
        <v>42000</v>
      </c>
      <c r="BC500" s="103">
        <v>78500</v>
      </c>
      <c r="BD500" s="102">
        <v>610300</v>
      </c>
      <c r="BE500" s="104">
        <v>7.0999999999999994E-2</v>
      </c>
      <c r="BF500" s="105">
        <v>0.82</v>
      </c>
      <c r="BG500" s="102">
        <v>7750</v>
      </c>
      <c r="BH500" s="102">
        <v>647100</v>
      </c>
      <c r="BI500" s="106">
        <v>8.8999999999999996E-2</v>
      </c>
      <c r="BJ500" s="96">
        <v>960</v>
      </c>
      <c r="BK500" s="99">
        <f t="shared" si="37"/>
        <v>0.254</v>
      </c>
      <c r="BL500" s="99">
        <f t="shared" si="38"/>
        <v>0.41699999999999998</v>
      </c>
      <c r="CN500" s="97" t="s">
        <v>1503</v>
      </c>
      <c r="CO500" s="96" t="s">
        <v>353</v>
      </c>
      <c r="CP500" s="169" t="s">
        <v>1451</v>
      </c>
      <c r="CQ500" s="169" t="s">
        <v>171</v>
      </c>
      <c r="CR500" s="98">
        <v>44800</v>
      </c>
      <c r="CS500" s="98">
        <v>88800</v>
      </c>
      <c r="CT500" s="170">
        <v>0.42</v>
      </c>
    </row>
    <row r="501" spans="47:98" ht="21" hidden="1" customHeight="1" x14ac:dyDescent="0.25">
      <c r="AU501" s="99"/>
      <c r="AV501" s="100">
        <v>525</v>
      </c>
      <c r="AW501" s="96" t="s">
        <v>3070</v>
      </c>
      <c r="AX501" s="96" t="s">
        <v>475</v>
      </c>
      <c r="AY501" s="101" t="s">
        <v>163</v>
      </c>
      <c r="AZ501" s="101" t="s">
        <v>192</v>
      </c>
      <c r="BA501" s="102">
        <v>141500</v>
      </c>
      <c r="BB501" s="103">
        <v>42000</v>
      </c>
      <c r="BC501" s="103">
        <v>78500</v>
      </c>
      <c r="BD501" s="102">
        <v>563100</v>
      </c>
      <c r="BE501" s="104">
        <v>5.6000000000000001E-2</v>
      </c>
      <c r="BF501" s="105">
        <v>0.82</v>
      </c>
      <c r="BG501" s="102">
        <v>7750</v>
      </c>
      <c r="BH501" s="102">
        <v>563100</v>
      </c>
      <c r="BI501" s="106">
        <v>5.6000000000000001E-2</v>
      </c>
      <c r="BJ501" s="96">
        <v>960</v>
      </c>
      <c r="BK501" s="99">
        <f t="shared" si="37"/>
        <v>0.59899999999999998</v>
      </c>
      <c r="BL501" s="99">
        <f t="shared" si="38"/>
        <v>0.41699999999999998</v>
      </c>
      <c r="CN501" s="97">
        <v>806</v>
      </c>
      <c r="CO501" s="96" t="s">
        <v>911</v>
      </c>
      <c r="CP501" s="169" t="s">
        <v>1467</v>
      </c>
      <c r="CQ501" s="169" t="s">
        <v>1476</v>
      </c>
      <c r="CR501" s="98">
        <v>34500</v>
      </c>
      <c r="CS501" s="98">
        <v>62400</v>
      </c>
      <c r="CT501" s="170">
        <v>0.56999999999999995</v>
      </c>
    </row>
    <row r="502" spans="47:98" ht="21" hidden="1" customHeight="1" x14ac:dyDescent="0.25">
      <c r="AU502" s="99"/>
      <c r="AV502" s="100">
        <v>508</v>
      </c>
      <c r="AW502" s="96" t="s">
        <v>3098</v>
      </c>
      <c r="AX502" s="96" t="s">
        <v>527</v>
      </c>
      <c r="AY502" s="101" t="s">
        <v>159</v>
      </c>
      <c r="AZ502" s="101" t="s">
        <v>192</v>
      </c>
      <c r="BA502" s="102">
        <v>95500</v>
      </c>
      <c r="BB502" s="103">
        <v>42500</v>
      </c>
      <c r="BC502" s="103">
        <v>78500</v>
      </c>
      <c r="BD502" s="102">
        <v>568100</v>
      </c>
      <c r="BE502" s="104">
        <v>6.8000000000000005E-2</v>
      </c>
      <c r="BF502" s="105">
        <v>0.63</v>
      </c>
      <c r="BG502" s="102">
        <v>7000</v>
      </c>
      <c r="BH502" s="102">
        <v>600500</v>
      </c>
      <c r="BI502" s="106">
        <v>8.3000000000000004E-2</v>
      </c>
      <c r="BJ502" s="96">
        <v>978</v>
      </c>
      <c r="BK502" s="99">
        <f t="shared" si="37"/>
        <v>0.26600000000000001</v>
      </c>
      <c r="BL502" s="99">
        <f t="shared" si="38"/>
        <v>0.45400000000000001</v>
      </c>
      <c r="CN502" s="97" t="s">
        <v>1652</v>
      </c>
      <c r="CO502" s="96" t="s">
        <v>1653</v>
      </c>
      <c r="CP502" s="169" t="s">
        <v>1462</v>
      </c>
      <c r="CQ502" s="169" t="s">
        <v>166</v>
      </c>
      <c r="CR502" s="98">
        <v>42400</v>
      </c>
      <c r="CS502" s="98">
        <v>71300</v>
      </c>
      <c r="CT502" s="170">
        <v>0.63</v>
      </c>
    </row>
    <row r="503" spans="47:98" ht="21" hidden="1" customHeight="1" x14ac:dyDescent="0.25">
      <c r="AU503" s="99"/>
      <c r="AV503" s="100">
        <v>623</v>
      </c>
      <c r="AW503" s="96" t="s">
        <v>3099</v>
      </c>
      <c r="AX503" s="96" t="s">
        <v>527</v>
      </c>
      <c r="AY503" s="101" t="s">
        <v>163</v>
      </c>
      <c r="AZ503" s="101" t="s">
        <v>192</v>
      </c>
      <c r="BA503" s="102">
        <v>148500</v>
      </c>
      <c r="BB503" s="103">
        <v>42500</v>
      </c>
      <c r="BC503" s="103">
        <v>78500</v>
      </c>
      <c r="BD503" s="102">
        <v>515300</v>
      </c>
      <c r="BE503" s="104">
        <v>5.2999999999999999E-2</v>
      </c>
      <c r="BF503" s="105">
        <v>0.63</v>
      </c>
      <c r="BG503" s="102">
        <v>7000</v>
      </c>
      <c r="BH503" s="102">
        <v>515300</v>
      </c>
      <c r="BI503" s="106">
        <v>5.2999999999999999E-2</v>
      </c>
      <c r="BJ503" s="96">
        <v>978</v>
      </c>
      <c r="BK503" s="99">
        <f t="shared" si="37"/>
        <v>0.65400000000000003</v>
      </c>
      <c r="BL503" s="99">
        <f t="shared" si="38"/>
        <v>0.45400000000000001</v>
      </c>
      <c r="CN503" s="97" t="s">
        <v>1658</v>
      </c>
      <c r="CO503" s="96" t="s">
        <v>1659</v>
      </c>
      <c r="CP503" s="169" t="s">
        <v>1447</v>
      </c>
      <c r="CQ503" s="169" t="s">
        <v>177</v>
      </c>
      <c r="CR503" s="98">
        <v>42500</v>
      </c>
      <c r="CS503" s="98">
        <v>70700</v>
      </c>
      <c r="CT503" s="170">
        <v>0.56000000000000005</v>
      </c>
    </row>
    <row r="504" spans="47:98" ht="21" hidden="1" customHeight="1" x14ac:dyDescent="0.25">
      <c r="AU504" s="99"/>
      <c r="AV504" s="100">
        <v>939</v>
      </c>
      <c r="AW504" s="96" t="s">
        <v>2017</v>
      </c>
      <c r="AX504" s="96" t="s">
        <v>810</v>
      </c>
      <c r="AY504" s="101" t="s">
        <v>152</v>
      </c>
      <c r="AZ504" s="101" t="s">
        <v>177</v>
      </c>
      <c r="BA504" s="102">
        <v>165500</v>
      </c>
      <c r="BB504" s="103">
        <v>47000</v>
      </c>
      <c r="BC504" s="103">
        <v>66500</v>
      </c>
      <c r="BD504" s="102">
        <v>366400</v>
      </c>
      <c r="BE504" s="104">
        <v>4.1000000000000002E-2</v>
      </c>
      <c r="BF504" s="105">
        <v>0.99</v>
      </c>
      <c r="BG504" s="102">
        <v>18250</v>
      </c>
      <c r="BH504" s="102">
        <v>445100</v>
      </c>
      <c r="BI504" s="106">
        <v>6.4000000000000001E-2</v>
      </c>
      <c r="BJ504" s="96">
        <v>33</v>
      </c>
      <c r="BK504" s="99">
        <f t="shared" si="37"/>
        <v>0.76700000000000002</v>
      </c>
      <c r="BL504" s="99">
        <f t="shared" si="38"/>
        <v>0.76800000000000002</v>
      </c>
      <c r="CN504" s="97">
        <v>973</v>
      </c>
      <c r="CO504" s="96" t="s">
        <v>1074</v>
      </c>
      <c r="CP504" s="169" t="s">
        <v>1451</v>
      </c>
      <c r="CQ504" s="169" t="s">
        <v>177</v>
      </c>
      <c r="CR504" s="98">
        <v>34100</v>
      </c>
      <c r="CS504" s="98">
        <v>53500</v>
      </c>
      <c r="CT504" s="170">
        <v>0.57999999999999996</v>
      </c>
    </row>
    <row r="505" spans="47:98" ht="21" hidden="1" customHeight="1" x14ac:dyDescent="0.25">
      <c r="AU505" s="99"/>
      <c r="AV505" s="100">
        <v>1079</v>
      </c>
      <c r="AW505" s="96" t="s">
        <v>2034</v>
      </c>
      <c r="AX505" s="96" t="s">
        <v>894</v>
      </c>
      <c r="AY505" s="101" t="s">
        <v>159</v>
      </c>
      <c r="AZ505" s="101" t="s">
        <v>195</v>
      </c>
      <c r="BA505" s="102">
        <v>76500</v>
      </c>
      <c r="BB505" s="103">
        <v>40000</v>
      </c>
      <c r="BC505" s="103">
        <v>64500</v>
      </c>
      <c r="BD505" s="102">
        <v>302600</v>
      </c>
      <c r="BE505" s="104">
        <v>5.6000000000000001E-2</v>
      </c>
      <c r="BF505" s="105">
        <v>0.62</v>
      </c>
      <c r="BG505" s="102">
        <v>5250</v>
      </c>
      <c r="BH505" s="102">
        <v>325300</v>
      </c>
      <c r="BI505" s="106">
        <v>6.9000000000000006E-2</v>
      </c>
      <c r="BJ505" s="96">
        <v>56</v>
      </c>
      <c r="BK505" s="99">
        <f t="shared" si="37"/>
        <v>7.0999999999999994E-2</v>
      </c>
      <c r="BL505" s="99">
        <f t="shared" si="38"/>
        <v>0.23899999999999999</v>
      </c>
      <c r="CN505" s="97" t="s">
        <v>1684</v>
      </c>
      <c r="CO505" s="96" t="s">
        <v>837</v>
      </c>
      <c r="CP505" s="169" t="s">
        <v>1462</v>
      </c>
      <c r="CQ505" s="169" t="s">
        <v>171</v>
      </c>
      <c r="CR505" s="98">
        <v>35900</v>
      </c>
      <c r="CS505" s="98">
        <v>68900</v>
      </c>
      <c r="CT505" s="170">
        <v>0.53</v>
      </c>
    </row>
    <row r="506" spans="47:98" ht="21" hidden="1" customHeight="1" x14ac:dyDescent="0.25">
      <c r="AU506" s="99"/>
      <c r="AV506" s="100">
        <v>1079</v>
      </c>
      <c r="AW506" s="96" t="s">
        <v>2035</v>
      </c>
      <c r="AX506" s="96" t="s">
        <v>894</v>
      </c>
      <c r="AY506" s="101" t="s">
        <v>163</v>
      </c>
      <c r="AZ506" s="101" t="s">
        <v>195</v>
      </c>
      <c r="BA506" s="102">
        <v>76500</v>
      </c>
      <c r="BB506" s="103">
        <v>40000</v>
      </c>
      <c r="BC506" s="103">
        <v>64500</v>
      </c>
      <c r="BD506" s="102">
        <v>302600</v>
      </c>
      <c r="BE506" s="104">
        <v>5.6000000000000001E-2</v>
      </c>
      <c r="BF506" s="105">
        <v>0.62</v>
      </c>
      <c r="BG506" s="102">
        <v>5250</v>
      </c>
      <c r="BH506" s="102">
        <v>302600</v>
      </c>
      <c r="BI506" s="106">
        <v>5.6000000000000001E-2</v>
      </c>
      <c r="BJ506" s="96">
        <v>56</v>
      </c>
      <c r="BK506" s="99">
        <f t="shared" si="37"/>
        <v>7.0999999999999994E-2</v>
      </c>
      <c r="BL506" s="99">
        <f t="shared" si="38"/>
        <v>0.23899999999999999</v>
      </c>
      <c r="CN506" s="97" t="s">
        <v>1563</v>
      </c>
      <c r="CO506" s="96" t="s">
        <v>488</v>
      </c>
      <c r="CP506" s="169" t="s">
        <v>1451</v>
      </c>
      <c r="CQ506" s="169" t="s">
        <v>177</v>
      </c>
      <c r="CR506" s="98">
        <v>42800</v>
      </c>
      <c r="CS506" s="98">
        <v>81000</v>
      </c>
      <c r="CT506" s="170">
        <v>0.5</v>
      </c>
    </row>
    <row r="507" spans="47:98" ht="21" hidden="1" customHeight="1" x14ac:dyDescent="0.25">
      <c r="AU507" s="99"/>
      <c r="AV507" s="100">
        <v>877</v>
      </c>
      <c r="AW507" s="96" t="s">
        <v>2037</v>
      </c>
      <c r="AX507" s="96" t="s">
        <v>766</v>
      </c>
      <c r="AY507" s="101" t="s">
        <v>152</v>
      </c>
      <c r="AZ507" s="101" t="s">
        <v>177</v>
      </c>
      <c r="BA507" s="102">
        <v>159500</v>
      </c>
      <c r="BB507" s="103">
        <v>44500</v>
      </c>
      <c r="BC507" s="103">
        <v>64500</v>
      </c>
      <c r="BD507" s="102">
        <v>394300</v>
      </c>
      <c r="BE507" s="104">
        <v>4.3999999999999997E-2</v>
      </c>
      <c r="BF507" s="105">
        <v>0.99</v>
      </c>
      <c r="BG507" s="102">
        <v>15500</v>
      </c>
      <c r="BH507" s="102">
        <v>457800</v>
      </c>
      <c r="BI507" s="106">
        <v>6.0999999999999999E-2</v>
      </c>
      <c r="BJ507" s="96">
        <v>65</v>
      </c>
      <c r="BK507" s="99">
        <f t="shared" si="37"/>
        <v>0.73699999999999999</v>
      </c>
      <c r="BL507" s="99">
        <f t="shared" si="38"/>
        <v>0.624</v>
      </c>
      <c r="CN507" s="97" t="s">
        <v>1660</v>
      </c>
      <c r="CO507" s="96" t="s">
        <v>543</v>
      </c>
      <c r="CP507" s="169" t="s">
        <v>1451</v>
      </c>
      <c r="CQ507" s="169" t="s">
        <v>195</v>
      </c>
      <c r="CR507" s="98">
        <v>47300</v>
      </c>
      <c r="CS507" s="98">
        <v>70600</v>
      </c>
      <c r="CT507" s="170">
        <v>0.59</v>
      </c>
    </row>
    <row r="508" spans="47:98" ht="21" hidden="1" customHeight="1" x14ac:dyDescent="0.25">
      <c r="AU508" s="99"/>
      <c r="AV508" s="100">
        <v>211</v>
      </c>
      <c r="AW508" s="96" t="s">
        <v>2106</v>
      </c>
      <c r="AX508" s="96" t="s">
        <v>327</v>
      </c>
      <c r="AY508" s="101" t="s">
        <v>152</v>
      </c>
      <c r="AZ508" s="101" t="s">
        <v>171</v>
      </c>
      <c r="BA508" s="102">
        <v>216500</v>
      </c>
      <c r="BB508" s="103">
        <v>45000</v>
      </c>
      <c r="BC508" s="103">
        <v>107000</v>
      </c>
      <c r="BD508" s="102">
        <v>774600</v>
      </c>
      <c r="BE508" s="104">
        <v>5.2999999999999999E-2</v>
      </c>
      <c r="BF508" s="105">
        <v>0.6</v>
      </c>
      <c r="BG508" s="102">
        <v>25500</v>
      </c>
      <c r="BH508" s="102">
        <v>878300</v>
      </c>
      <c r="BI508" s="106">
        <v>7.5999999999999998E-2</v>
      </c>
      <c r="BJ508" s="96">
        <v>119</v>
      </c>
      <c r="BK508" s="99">
        <f t="shared" si="37"/>
        <v>0.94299999999999995</v>
      </c>
      <c r="BL508" s="99">
        <f t="shared" si="38"/>
        <v>0.67100000000000004</v>
      </c>
      <c r="CN508" s="97">
        <v>61</v>
      </c>
      <c r="CO508" s="96" t="s">
        <v>185</v>
      </c>
      <c r="CP508" s="169" t="s">
        <v>1451</v>
      </c>
      <c r="CQ508" s="169" t="s">
        <v>1468</v>
      </c>
      <c r="CR508" s="98">
        <v>53900</v>
      </c>
      <c r="CS508" s="98">
        <v>98000</v>
      </c>
      <c r="CT508" s="170">
        <v>0.55000000000000004</v>
      </c>
    </row>
    <row r="509" spans="47:98" ht="21" hidden="1" customHeight="1" x14ac:dyDescent="0.25">
      <c r="AU509" s="99"/>
      <c r="AV509" s="100">
        <v>1089</v>
      </c>
      <c r="AW509" s="96" t="s">
        <v>2160</v>
      </c>
      <c r="AX509" s="96" t="s">
        <v>898</v>
      </c>
      <c r="AY509" s="101" t="s">
        <v>152</v>
      </c>
      <c r="AZ509" s="101" t="s">
        <v>171</v>
      </c>
      <c r="BA509" s="102">
        <v>146500</v>
      </c>
      <c r="BB509" s="103">
        <v>41000</v>
      </c>
      <c r="BC509" s="103">
        <v>66000</v>
      </c>
      <c r="BD509" s="102">
        <v>300000</v>
      </c>
      <c r="BE509" s="104">
        <v>3.9E-2</v>
      </c>
      <c r="BF509" s="105">
        <v>0.99</v>
      </c>
      <c r="BG509" s="102">
        <v>16750</v>
      </c>
      <c r="BH509" s="102">
        <v>368300</v>
      </c>
      <c r="BI509" s="106">
        <v>6.0999999999999999E-2</v>
      </c>
      <c r="BJ509" s="96">
        <v>179</v>
      </c>
      <c r="BK509" s="99">
        <f t="shared" si="37"/>
        <v>0.64100000000000001</v>
      </c>
      <c r="BL509" s="99">
        <f t="shared" si="38"/>
        <v>0.32800000000000001</v>
      </c>
      <c r="CN509" s="97">
        <v>56</v>
      </c>
      <c r="CO509" s="96" t="s">
        <v>230</v>
      </c>
      <c r="CP509" s="169" t="s">
        <v>1466</v>
      </c>
      <c r="CQ509" s="169" t="s">
        <v>160</v>
      </c>
      <c r="CR509" s="98">
        <v>50500</v>
      </c>
      <c r="CS509" s="98">
        <v>99500</v>
      </c>
      <c r="CT509" s="170">
        <v>0.56999999999999995</v>
      </c>
    </row>
    <row r="510" spans="47:98" ht="21" hidden="1" customHeight="1" x14ac:dyDescent="0.25">
      <c r="AU510" s="99"/>
      <c r="AV510" s="100">
        <v>760</v>
      </c>
      <c r="AW510" s="96" t="s">
        <v>2162</v>
      </c>
      <c r="AX510" s="96" t="s">
        <v>693</v>
      </c>
      <c r="AY510" s="101" t="s">
        <v>152</v>
      </c>
      <c r="AZ510" s="101" t="s">
        <v>177</v>
      </c>
      <c r="BA510" s="102">
        <v>160500</v>
      </c>
      <c r="BB510" s="103">
        <v>40500</v>
      </c>
      <c r="BC510" s="103">
        <v>69000</v>
      </c>
      <c r="BD510" s="102">
        <v>451400</v>
      </c>
      <c r="BE510" s="104">
        <v>4.7E-2</v>
      </c>
      <c r="BF510" s="105">
        <v>1</v>
      </c>
      <c r="BG510" s="102">
        <v>16750</v>
      </c>
      <c r="BH510" s="102">
        <v>524200</v>
      </c>
      <c r="BI510" s="106">
        <v>6.8000000000000005E-2</v>
      </c>
      <c r="BJ510" s="96">
        <v>183</v>
      </c>
      <c r="BK510" s="99">
        <f t="shared" si="37"/>
        <v>0.74099999999999999</v>
      </c>
      <c r="BL510" s="99">
        <f t="shared" si="38"/>
        <v>0.28000000000000003</v>
      </c>
      <c r="CN510" s="97" t="s">
        <v>1562</v>
      </c>
      <c r="CO510" s="96" t="s">
        <v>354</v>
      </c>
      <c r="CP510" s="169" t="s">
        <v>1466</v>
      </c>
      <c r="CQ510" s="169" t="s">
        <v>1461</v>
      </c>
      <c r="CR510" s="98">
        <v>45900</v>
      </c>
      <c r="CS510" s="98">
        <v>81200</v>
      </c>
      <c r="CT510" s="170">
        <v>0.63</v>
      </c>
    </row>
    <row r="511" spans="47:98" ht="21" hidden="1" customHeight="1" x14ac:dyDescent="0.25">
      <c r="AU511" s="99"/>
      <c r="AV511" s="100">
        <v>1319</v>
      </c>
      <c r="AW511" s="96" t="s">
        <v>2289</v>
      </c>
      <c r="AX511" s="96" t="s">
        <v>1037</v>
      </c>
      <c r="AY511" s="101" t="s">
        <v>152</v>
      </c>
      <c r="AZ511" s="101" t="s">
        <v>171</v>
      </c>
      <c r="BA511" s="102">
        <v>172500</v>
      </c>
      <c r="BB511" s="103">
        <v>40000</v>
      </c>
      <c r="BC511" s="103">
        <v>74500</v>
      </c>
      <c r="BD511" s="102">
        <v>177100</v>
      </c>
      <c r="BE511" s="104">
        <v>2.5000000000000001E-2</v>
      </c>
      <c r="BF511" s="105">
        <v>0.99</v>
      </c>
      <c r="BG511" s="102">
        <v>21250</v>
      </c>
      <c r="BH511" s="102">
        <v>262400</v>
      </c>
      <c r="BI511" s="106">
        <v>4.9000000000000002E-2</v>
      </c>
      <c r="BJ511" s="96">
        <v>310</v>
      </c>
      <c r="BK511" s="99">
        <f t="shared" si="37"/>
        <v>0.80200000000000005</v>
      </c>
      <c r="BL511" s="99">
        <f t="shared" si="38"/>
        <v>0.23899999999999999</v>
      </c>
      <c r="CN511" s="97" t="s">
        <v>1518</v>
      </c>
      <c r="CO511" s="96" t="s">
        <v>269</v>
      </c>
      <c r="CP511" s="169" t="s">
        <v>1451</v>
      </c>
      <c r="CQ511" s="169" t="s">
        <v>177</v>
      </c>
      <c r="CR511" s="98">
        <v>49200</v>
      </c>
      <c r="CS511" s="98">
        <v>86100</v>
      </c>
      <c r="CT511" s="170">
        <v>0.49</v>
      </c>
    </row>
    <row r="512" spans="47:98" ht="21" hidden="1" customHeight="1" x14ac:dyDescent="0.25">
      <c r="AU512" s="99"/>
      <c r="AV512" s="100">
        <v>1307</v>
      </c>
      <c r="AW512" s="96" t="s">
        <v>2291</v>
      </c>
      <c r="AX512" s="96" t="s">
        <v>1031</v>
      </c>
      <c r="AY512" s="101" t="s">
        <v>152</v>
      </c>
      <c r="AZ512" s="101" t="s">
        <v>177</v>
      </c>
      <c r="BA512" s="102">
        <v>166500</v>
      </c>
      <c r="BB512" s="103">
        <v>40500</v>
      </c>
      <c r="BC512" s="103">
        <v>72500</v>
      </c>
      <c r="BD512" s="102">
        <v>188000</v>
      </c>
      <c r="BE512" s="104">
        <v>2.7E-2</v>
      </c>
      <c r="BF512" s="105">
        <v>0.96</v>
      </c>
      <c r="BG512" s="102">
        <v>19750</v>
      </c>
      <c r="BH512" s="102">
        <v>269000</v>
      </c>
      <c r="BI512" s="106">
        <v>0.05</v>
      </c>
      <c r="BJ512" s="96">
        <v>313</v>
      </c>
      <c r="BK512" s="99">
        <f t="shared" si="37"/>
        <v>0.77200000000000002</v>
      </c>
      <c r="BL512" s="99">
        <f t="shared" si="38"/>
        <v>0.28000000000000003</v>
      </c>
      <c r="CN512" s="97" t="s">
        <v>1480</v>
      </c>
      <c r="CO512" s="96" t="s">
        <v>307</v>
      </c>
      <c r="CP512" s="169" t="s">
        <v>1451</v>
      </c>
      <c r="CQ512" s="169" t="s">
        <v>166</v>
      </c>
      <c r="CR512" s="98">
        <v>48800</v>
      </c>
      <c r="CS512" s="98">
        <v>95800</v>
      </c>
      <c r="CT512" s="170">
        <v>0.41</v>
      </c>
    </row>
    <row r="513" spans="47:98" ht="21" hidden="1" customHeight="1" x14ac:dyDescent="0.25">
      <c r="AU513" s="99"/>
      <c r="AV513" s="100">
        <v>660</v>
      </c>
      <c r="AW513" s="96" t="s">
        <v>2439</v>
      </c>
      <c r="AX513" s="96" t="s">
        <v>625</v>
      </c>
      <c r="AY513" s="101" t="s">
        <v>159</v>
      </c>
      <c r="AZ513" s="101" t="s">
        <v>195</v>
      </c>
      <c r="BA513" s="102">
        <v>75000</v>
      </c>
      <c r="BB513" s="103">
        <v>45500</v>
      </c>
      <c r="BC513" s="103">
        <v>67500</v>
      </c>
      <c r="BD513" s="102">
        <v>496300</v>
      </c>
      <c r="BE513" s="104">
        <v>7.0999999999999994E-2</v>
      </c>
      <c r="BF513" s="105">
        <v>0.52</v>
      </c>
      <c r="BG513" s="102">
        <v>4500</v>
      </c>
      <c r="BH513" s="102">
        <v>517300</v>
      </c>
      <c r="BI513" s="106">
        <v>8.3000000000000004E-2</v>
      </c>
      <c r="BJ513" s="96">
        <v>462</v>
      </c>
      <c r="BK513" s="99">
        <f t="shared" si="37"/>
        <v>5.8000000000000003E-2</v>
      </c>
      <c r="BL513" s="99">
        <f t="shared" si="38"/>
        <v>0.69099999999999995</v>
      </c>
      <c r="CN513" s="97">
        <v>639</v>
      </c>
      <c r="CO513" s="96" t="s">
        <v>856</v>
      </c>
      <c r="CP513" s="169" t="s">
        <v>1451</v>
      </c>
      <c r="CQ513" s="169" t="s">
        <v>1464</v>
      </c>
      <c r="CR513" s="98">
        <v>37700</v>
      </c>
      <c r="CS513" s="98">
        <v>67400</v>
      </c>
      <c r="CT513" s="170">
        <v>0.56000000000000005</v>
      </c>
    </row>
    <row r="514" spans="47:98" ht="21" hidden="1" customHeight="1" x14ac:dyDescent="0.25">
      <c r="AU514" s="99"/>
      <c r="AV514" s="100">
        <v>720</v>
      </c>
      <c r="AW514" s="96" t="s">
        <v>2440</v>
      </c>
      <c r="AX514" s="96" t="s">
        <v>625</v>
      </c>
      <c r="AY514" s="101" t="s">
        <v>163</v>
      </c>
      <c r="AZ514" s="101" t="s">
        <v>195</v>
      </c>
      <c r="BA514" s="102">
        <v>106000</v>
      </c>
      <c r="BB514" s="103">
        <v>45500</v>
      </c>
      <c r="BC514" s="103">
        <v>67500</v>
      </c>
      <c r="BD514" s="102">
        <v>465400</v>
      </c>
      <c r="BE514" s="104">
        <v>5.8999999999999997E-2</v>
      </c>
      <c r="BF514" s="105">
        <v>0.52</v>
      </c>
      <c r="BG514" s="102">
        <v>4500</v>
      </c>
      <c r="BH514" s="102">
        <v>465400</v>
      </c>
      <c r="BI514" s="106">
        <v>5.8999999999999997E-2</v>
      </c>
      <c r="BJ514" s="96">
        <v>462</v>
      </c>
      <c r="BK514" s="99">
        <f t="shared" si="37"/>
        <v>0.35399999999999998</v>
      </c>
      <c r="BL514" s="99">
        <f t="shared" si="38"/>
        <v>0.69099999999999995</v>
      </c>
      <c r="CN514" s="97" t="s">
        <v>1760</v>
      </c>
      <c r="CO514" s="96" t="s">
        <v>835</v>
      </c>
      <c r="CP514" s="169" t="s">
        <v>1467</v>
      </c>
      <c r="CQ514" s="169" t="s">
        <v>1476</v>
      </c>
      <c r="CR514" s="98">
        <v>36100</v>
      </c>
      <c r="CS514" s="98">
        <v>62900</v>
      </c>
      <c r="CT514" s="170">
        <v>0.53</v>
      </c>
    </row>
    <row r="515" spans="47:98" ht="21" hidden="1" customHeight="1" x14ac:dyDescent="0.25">
      <c r="AU515" s="99"/>
      <c r="AV515" s="100">
        <v>1067</v>
      </c>
      <c r="AW515" s="96" t="s">
        <v>2441</v>
      </c>
      <c r="AX515" s="96" t="s">
        <v>886</v>
      </c>
      <c r="AY515" s="101" t="s">
        <v>159</v>
      </c>
      <c r="AZ515" s="101" t="s">
        <v>195</v>
      </c>
      <c r="BA515" s="102">
        <v>76000</v>
      </c>
      <c r="BB515" s="103">
        <v>38500</v>
      </c>
      <c r="BC515" s="103">
        <v>66000</v>
      </c>
      <c r="BD515" s="102">
        <v>306600</v>
      </c>
      <c r="BE515" s="104">
        <v>5.7000000000000002E-2</v>
      </c>
      <c r="BF515" s="105">
        <v>0.56999999999999995</v>
      </c>
      <c r="BG515" s="102">
        <v>4500</v>
      </c>
      <c r="BH515" s="102">
        <v>326900</v>
      </c>
      <c r="BI515" s="106">
        <v>6.8000000000000005E-2</v>
      </c>
      <c r="BJ515" s="96">
        <v>463</v>
      </c>
      <c r="BK515" s="99">
        <f t="shared" si="37"/>
        <v>6.8000000000000005E-2</v>
      </c>
      <c r="BL515" s="99">
        <f t="shared" si="38"/>
        <v>0.14499999999999999</v>
      </c>
      <c r="CN515" s="97" t="s">
        <v>1605</v>
      </c>
      <c r="CO515" s="96" t="s">
        <v>472</v>
      </c>
      <c r="CP515" s="169" t="s">
        <v>1451</v>
      </c>
      <c r="CQ515" s="169" t="s">
        <v>177</v>
      </c>
      <c r="CR515" s="98">
        <v>35000</v>
      </c>
      <c r="CS515" s="98">
        <v>76500</v>
      </c>
      <c r="CT515" s="170">
        <v>0.47</v>
      </c>
    </row>
    <row r="516" spans="47:98" ht="21" hidden="1" customHeight="1" x14ac:dyDescent="0.25">
      <c r="AU516" s="99"/>
      <c r="AV516" s="100">
        <v>1067</v>
      </c>
      <c r="AW516" s="96" t="s">
        <v>2442</v>
      </c>
      <c r="AX516" s="96" t="s">
        <v>886</v>
      </c>
      <c r="AY516" s="101" t="s">
        <v>163</v>
      </c>
      <c r="AZ516" s="101" t="s">
        <v>195</v>
      </c>
      <c r="BA516" s="102">
        <v>76000</v>
      </c>
      <c r="BB516" s="103">
        <v>38500</v>
      </c>
      <c r="BC516" s="103">
        <v>66000</v>
      </c>
      <c r="BD516" s="102">
        <v>306600</v>
      </c>
      <c r="BE516" s="104">
        <v>5.7000000000000002E-2</v>
      </c>
      <c r="BF516" s="105">
        <v>0.56999999999999995</v>
      </c>
      <c r="BG516" s="102">
        <v>4500</v>
      </c>
      <c r="BH516" s="102">
        <v>306600</v>
      </c>
      <c r="BI516" s="106">
        <v>5.7000000000000002E-2</v>
      </c>
      <c r="BJ516" s="96">
        <v>463</v>
      </c>
      <c r="BK516" s="99">
        <f t="shared" si="37"/>
        <v>6.8000000000000005E-2</v>
      </c>
      <c r="BL516" s="99">
        <f t="shared" si="38"/>
        <v>0.14499999999999999</v>
      </c>
      <c r="CN516" s="97" t="s">
        <v>1806</v>
      </c>
      <c r="CO516" s="96" t="s">
        <v>1024</v>
      </c>
      <c r="CP516" s="169" t="s">
        <v>1448</v>
      </c>
      <c r="CQ516" s="169" t="s">
        <v>1476</v>
      </c>
      <c r="CR516" s="98">
        <v>40600</v>
      </c>
      <c r="CS516" s="98">
        <v>58700</v>
      </c>
      <c r="CT516" s="170">
        <v>0.79</v>
      </c>
    </row>
    <row r="517" spans="47:98" ht="21" hidden="1" customHeight="1" x14ac:dyDescent="0.25">
      <c r="AU517" s="99"/>
      <c r="AV517" s="100">
        <v>1461</v>
      </c>
      <c r="AW517" s="96" t="s">
        <v>2510</v>
      </c>
      <c r="AX517" s="96" t="s">
        <v>1094</v>
      </c>
      <c r="AY517" s="101" t="s">
        <v>152</v>
      </c>
      <c r="AZ517" s="101" t="s">
        <v>177</v>
      </c>
      <c r="BA517" s="102">
        <v>147500</v>
      </c>
      <c r="BB517" s="103">
        <v>39000</v>
      </c>
      <c r="BC517" s="103">
        <v>58500</v>
      </c>
      <c r="BD517" s="102">
        <v>-7820</v>
      </c>
      <c r="BE517" s="104">
        <v>-1E-3</v>
      </c>
      <c r="BF517" s="105">
        <v>1</v>
      </c>
      <c r="BG517" s="102">
        <v>14000</v>
      </c>
      <c r="BH517" s="102">
        <v>52300</v>
      </c>
      <c r="BI517" s="106">
        <v>1.7000000000000001E-2</v>
      </c>
      <c r="BJ517" s="96">
        <v>528</v>
      </c>
      <c r="BK517" s="99">
        <f t="shared" si="37"/>
        <v>0.64900000000000002</v>
      </c>
      <c r="BL517" s="99">
        <f t="shared" si="38"/>
        <v>0.16500000000000001</v>
      </c>
      <c r="CN517" s="97" t="s">
        <v>1619</v>
      </c>
      <c r="CO517" s="96" t="s">
        <v>542</v>
      </c>
      <c r="CP517" s="169" t="s">
        <v>1448</v>
      </c>
      <c r="CQ517" s="169" t="s">
        <v>1461</v>
      </c>
      <c r="CR517" s="98">
        <v>48800</v>
      </c>
      <c r="CS517" s="98">
        <v>75100</v>
      </c>
      <c r="CT517" s="170">
        <v>0.61</v>
      </c>
    </row>
    <row r="518" spans="47:98" ht="21" hidden="1" customHeight="1" x14ac:dyDescent="0.25">
      <c r="AU518" s="99"/>
      <c r="AV518" s="100">
        <v>652</v>
      </c>
      <c r="AW518" s="96" t="s">
        <v>2600</v>
      </c>
      <c r="AX518" s="96" t="s">
        <v>621</v>
      </c>
      <c r="AY518" s="101" t="s">
        <v>159</v>
      </c>
      <c r="AZ518" s="101" t="s">
        <v>195</v>
      </c>
      <c r="BA518" s="102">
        <v>78000</v>
      </c>
      <c r="BB518" s="103" t="s">
        <v>1967</v>
      </c>
      <c r="BC518" s="103" t="s">
        <v>1967</v>
      </c>
      <c r="BD518" s="102">
        <v>501800</v>
      </c>
      <c r="BE518" s="104">
        <v>7.0999999999999994E-2</v>
      </c>
      <c r="BF518" s="105">
        <v>0.49</v>
      </c>
      <c r="BG518" s="102">
        <v>5250</v>
      </c>
      <c r="BH518" s="102">
        <v>525600</v>
      </c>
      <c r="BI518" s="106">
        <v>8.4000000000000005E-2</v>
      </c>
      <c r="BK518" s="99">
        <f t="shared" ref="BK518:BK581" si="39">_xlfn.PERCENTRANK.INC($BA$5:$BA$1160,BA518)</f>
        <v>8.5000000000000006E-2</v>
      </c>
      <c r="BL518" s="99" t="str">
        <f t="shared" ref="BL518:BL581" si="40">IF(BB518="No Data","No Data",_xlfn.PERCENTRANK.INC($BB$5:$BB$1160,BB518))</f>
        <v>No Data</v>
      </c>
      <c r="CN518" s="97" t="s">
        <v>1783</v>
      </c>
      <c r="CO518" s="96" t="s">
        <v>896</v>
      </c>
      <c r="CP518" s="169" t="s">
        <v>1448</v>
      </c>
      <c r="CQ518" s="169" t="s">
        <v>1476</v>
      </c>
      <c r="CR518" s="98">
        <v>33300</v>
      </c>
      <c r="CS518" s="98">
        <v>60800</v>
      </c>
      <c r="CT518" s="170">
        <v>0.65</v>
      </c>
    </row>
    <row r="519" spans="47:98" ht="21" hidden="1" customHeight="1" x14ac:dyDescent="0.25">
      <c r="AU519" s="99"/>
      <c r="AV519" s="100">
        <v>712</v>
      </c>
      <c r="AW519" s="96" t="s">
        <v>2601</v>
      </c>
      <c r="AX519" s="96" t="s">
        <v>621</v>
      </c>
      <c r="AY519" s="101" t="s">
        <v>163</v>
      </c>
      <c r="AZ519" s="101" t="s">
        <v>195</v>
      </c>
      <c r="BA519" s="102">
        <v>111000</v>
      </c>
      <c r="BB519" s="103" t="s">
        <v>1967</v>
      </c>
      <c r="BC519" s="103" t="s">
        <v>1967</v>
      </c>
      <c r="BD519" s="102">
        <v>468700</v>
      </c>
      <c r="BE519" s="104">
        <v>5.8000000000000003E-2</v>
      </c>
      <c r="BF519" s="105">
        <v>0.49</v>
      </c>
      <c r="BG519" s="102">
        <v>5250</v>
      </c>
      <c r="BH519" s="102">
        <v>468700</v>
      </c>
      <c r="BI519" s="106">
        <v>5.8000000000000003E-2</v>
      </c>
      <c r="BK519" s="99">
        <f t="shared" si="39"/>
        <v>0.38500000000000001</v>
      </c>
      <c r="BL519" s="99" t="str">
        <f t="shared" si="40"/>
        <v>No Data</v>
      </c>
      <c r="CN519" s="97" t="s">
        <v>1515</v>
      </c>
      <c r="CO519" s="96" t="s">
        <v>298</v>
      </c>
      <c r="CP519" s="169" t="s">
        <v>1448</v>
      </c>
      <c r="CQ519" s="169" t="s">
        <v>1461</v>
      </c>
      <c r="CR519" s="98">
        <v>48500</v>
      </c>
      <c r="CS519" s="98">
        <v>86800</v>
      </c>
      <c r="CT519" s="170">
        <v>0.55000000000000004</v>
      </c>
    </row>
    <row r="520" spans="47:98" ht="21" hidden="1" customHeight="1" x14ac:dyDescent="0.25">
      <c r="AU520" s="99"/>
      <c r="AV520" s="100">
        <v>142</v>
      </c>
      <c r="AW520" s="96" t="s">
        <v>2603</v>
      </c>
      <c r="AX520" s="96" t="s">
        <v>279</v>
      </c>
      <c r="AY520" s="101" t="s">
        <v>152</v>
      </c>
      <c r="AZ520" s="101" t="s">
        <v>171</v>
      </c>
      <c r="BA520" s="102">
        <v>167000</v>
      </c>
      <c r="BB520" s="103" t="s">
        <v>1967</v>
      </c>
      <c r="BC520" s="103" t="s">
        <v>1967</v>
      </c>
      <c r="BD520" s="102">
        <v>860800</v>
      </c>
      <c r="BE520" s="104">
        <v>6.4000000000000001E-2</v>
      </c>
      <c r="BF520" s="105">
        <v>1</v>
      </c>
      <c r="BG520" s="102">
        <v>18250</v>
      </c>
      <c r="BH520" s="102">
        <v>935200</v>
      </c>
      <c r="BI520" s="106">
        <v>8.5000000000000006E-2</v>
      </c>
      <c r="BK520" s="99">
        <f t="shared" si="39"/>
        <v>0.77500000000000002</v>
      </c>
      <c r="BL520" s="99" t="str">
        <f t="shared" si="40"/>
        <v>No Data</v>
      </c>
      <c r="CN520" s="97" t="s">
        <v>1784</v>
      </c>
      <c r="CO520" s="96" t="s">
        <v>420</v>
      </c>
      <c r="CP520" s="169" t="s">
        <v>1448</v>
      </c>
      <c r="CQ520" s="169" t="s">
        <v>177</v>
      </c>
      <c r="CR520" s="98">
        <v>44400</v>
      </c>
      <c r="CS520" s="98">
        <v>60600</v>
      </c>
      <c r="CT520" s="170">
        <v>0.67</v>
      </c>
    </row>
    <row r="521" spans="47:98" ht="21" hidden="1" customHeight="1" x14ac:dyDescent="0.25">
      <c r="AU521" s="99"/>
      <c r="AV521" s="100">
        <v>395</v>
      </c>
      <c r="AW521" s="96" t="s">
        <v>2676</v>
      </c>
      <c r="AX521" s="96" t="s">
        <v>452</v>
      </c>
      <c r="AY521" s="101" t="s">
        <v>159</v>
      </c>
      <c r="AZ521" s="101" t="s">
        <v>195</v>
      </c>
      <c r="BA521" s="102">
        <v>81500</v>
      </c>
      <c r="BB521" s="103">
        <v>36000</v>
      </c>
      <c r="BC521" s="103">
        <v>60000</v>
      </c>
      <c r="BD521" s="102">
        <v>630600</v>
      </c>
      <c r="BE521" s="104">
        <v>7.5999999999999998E-2</v>
      </c>
      <c r="BF521" s="105">
        <v>0.78</v>
      </c>
      <c r="BG521" s="102">
        <v>6000</v>
      </c>
      <c r="BH521" s="102">
        <v>658100</v>
      </c>
      <c r="BI521" s="106">
        <v>9.0999999999999998E-2</v>
      </c>
      <c r="BJ521" s="96">
        <v>661</v>
      </c>
      <c r="BK521" s="99">
        <f t="shared" si="39"/>
        <v>0.11799999999999999</v>
      </c>
      <c r="BL521" s="99">
        <f t="shared" si="40"/>
        <v>4.2999999999999997E-2</v>
      </c>
      <c r="CN521" s="97" t="s">
        <v>1627</v>
      </c>
      <c r="CO521" s="96" t="s">
        <v>502</v>
      </c>
      <c r="CP521" s="169" t="s">
        <v>1462</v>
      </c>
      <c r="CQ521" s="169" t="s">
        <v>177</v>
      </c>
      <c r="CR521" s="98">
        <v>39000</v>
      </c>
      <c r="CS521" s="98">
        <v>74400</v>
      </c>
      <c r="CT521" s="170">
        <v>0.47</v>
      </c>
    </row>
    <row r="522" spans="47:98" ht="21" hidden="1" customHeight="1" x14ac:dyDescent="0.25">
      <c r="AU522" s="99"/>
      <c r="AV522" s="100">
        <v>395</v>
      </c>
      <c r="AW522" s="96" t="s">
        <v>2677</v>
      </c>
      <c r="AX522" s="96" t="s">
        <v>452</v>
      </c>
      <c r="AY522" s="101" t="s">
        <v>163</v>
      </c>
      <c r="AZ522" s="101" t="s">
        <v>195</v>
      </c>
      <c r="BA522" s="102">
        <v>81500</v>
      </c>
      <c r="BB522" s="103">
        <v>36000</v>
      </c>
      <c r="BC522" s="103">
        <v>60000</v>
      </c>
      <c r="BD522" s="102">
        <v>630600</v>
      </c>
      <c r="BE522" s="104">
        <v>7.5999999999999998E-2</v>
      </c>
      <c r="BF522" s="105">
        <v>0.78</v>
      </c>
      <c r="BG522" s="102">
        <v>6000</v>
      </c>
      <c r="BH522" s="102">
        <v>630600</v>
      </c>
      <c r="BI522" s="106">
        <v>7.5999999999999998E-2</v>
      </c>
      <c r="BJ522" s="96">
        <v>661</v>
      </c>
      <c r="BK522" s="99">
        <f t="shared" si="39"/>
        <v>0.11799999999999999</v>
      </c>
      <c r="BL522" s="99">
        <f t="shared" si="40"/>
        <v>4.2999999999999997E-2</v>
      </c>
      <c r="CN522" s="97">
        <v>989</v>
      </c>
      <c r="CO522" s="96" t="s">
        <v>1849</v>
      </c>
      <c r="CP522" s="169" t="s">
        <v>1462</v>
      </c>
      <c r="CQ522" s="169" t="s">
        <v>177</v>
      </c>
      <c r="CR522" s="98">
        <v>37500</v>
      </c>
      <c r="CS522" s="98">
        <v>52100</v>
      </c>
      <c r="CT522" s="169" t="s">
        <v>1459</v>
      </c>
    </row>
    <row r="523" spans="47:98" ht="21" hidden="1" customHeight="1" x14ac:dyDescent="0.25">
      <c r="AU523" s="99"/>
      <c r="AV523" s="100">
        <v>845</v>
      </c>
      <c r="AW523" s="96" t="s">
        <v>2684</v>
      </c>
      <c r="AX523" s="96" t="s">
        <v>744</v>
      </c>
      <c r="AY523" s="101" t="s">
        <v>152</v>
      </c>
      <c r="AZ523" s="101" t="s">
        <v>177</v>
      </c>
      <c r="BA523" s="102">
        <v>176500</v>
      </c>
      <c r="BB523" s="103">
        <v>42500</v>
      </c>
      <c r="BC523" s="103">
        <v>63000</v>
      </c>
      <c r="BD523" s="102">
        <v>411300</v>
      </c>
      <c r="BE523" s="104">
        <v>4.2000000000000003E-2</v>
      </c>
      <c r="BF523" s="105">
        <v>0.99</v>
      </c>
      <c r="BG523" s="102">
        <v>19000</v>
      </c>
      <c r="BH523" s="102">
        <v>493900</v>
      </c>
      <c r="BI523" s="106">
        <v>6.4000000000000001E-2</v>
      </c>
      <c r="BJ523" s="96">
        <v>667</v>
      </c>
      <c r="BK523" s="99">
        <f t="shared" si="39"/>
        <v>0.82499999999999996</v>
      </c>
      <c r="BL523" s="99">
        <f t="shared" si="40"/>
        <v>0.45400000000000001</v>
      </c>
      <c r="CN523" s="97" t="s">
        <v>1626</v>
      </c>
      <c r="CO523" s="96" t="s">
        <v>367</v>
      </c>
      <c r="CP523" s="169" t="s">
        <v>1462</v>
      </c>
      <c r="CQ523" s="169" t="s">
        <v>1461</v>
      </c>
      <c r="CR523" s="98">
        <v>48300</v>
      </c>
      <c r="CS523" s="98">
        <v>74500</v>
      </c>
      <c r="CT523" s="170">
        <v>0.56999999999999995</v>
      </c>
    </row>
    <row r="524" spans="47:98" ht="21" hidden="1" customHeight="1" x14ac:dyDescent="0.25">
      <c r="AU524" s="99"/>
      <c r="AV524" s="100">
        <v>704</v>
      </c>
      <c r="AW524" s="96" t="s">
        <v>2687</v>
      </c>
      <c r="AX524" s="96" t="s">
        <v>655</v>
      </c>
      <c r="AY524" s="101" t="s">
        <v>152</v>
      </c>
      <c r="AZ524" s="101" t="s">
        <v>171</v>
      </c>
      <c r="BA524" s="102">
        <v>188000</v>
      </c>
      <c r="BB524" s="103">
        <v>39500</v>
      </c>
      <c r="BC524" s="103">
        <v>77500</v>
      </c>
      <c r="BD524" s="102">
        <v>472200</v>
      </c>
      <c r="BE524" s="104">
        <v>4.3999999999999997E-2</v>
      </c>
      <c r="BF524" s="105">
        <v>0.89</v>
      </c>
      <c r="BG524" s="102">
        <v>21000</v>
      </c>
      <c r="BH524" s="102">
        <v>557200</v>
      </c>
      <c r="BI524" s="106">
        <v>6.5000000000000002E-2</v>
      </c>
      <c r="BJ524" s="96">
        <v>675</v>
      </c>
      <c r="BK524" s="99">
        <f t="shared" si="39"/>
        <v>0.86499999999999999</v>
      </c>
      <c r="BL524" s="99">
        <f t="shared" si="40"/>
        <v>0.19600000000000001</v>
      </c>
      <c r="CN524" s="97" t="s">
        <v>1844</v>
      </c>
      <c r="CO524" s="96" t="s">
        <v>772</v>
      </c>
      <c r="CP524" s="169" t="s">
        <v>1448</v>
      </c>
      <c r="CQ524" s="169" t="s">
        <v>195</v>
      </c>
      <c r="CR524" s="98">
        <v>38600</v>
      </c>
      <c r="CS524" s="98">
        <v>53000</v>
      </c>
      <c r="CT524" s="170">
        <v>0.51</v>
      </c>
    </row>
    <row r="525" spans="47:98" ht="21" hidden="1" customHeight="1" x14ac:dyDescent="0.25">
      <c r="AU525" s="99"/>
      <c r="AV525" s="100">
        <v>494</v>
      </c>
      <c r="AW525" s="96" t="s">
        <v>2892</v>
      </c>
      <c r="AX525" s="96" t="s">
        <v>517</v>
      </c>
      <c r="AY525" s="101" t="s">
        <v>159</v>
      </c>
      <c r="AZ525" s="101" t="s">
        <v>195</v>
      </c>
      <c r="BA525" s="102">
        <v>97500</v>
      </c>
      <c r="BB525" s="103">
        <v>43000</v>
      </c>
      <c r="BC525" s="103">
        <v>76000</v>
      </c>
      <c r="BD525" s="102">
        <v>573500</v>
      </c>
      <c r="BE525" s="104">
        <v>6.8000000000000005E-2</v>
      </c>
      <c r="BF525" s="105">
        <v>0.97</v>
      </c>
      <c r="BG525" s="102">
        <v>5250</v>
      </c>
      <c r="BH525" s="102">
        <v>597200</v>
      </c>
      <c r="BI525" s="106">
        <v>7.8E-2</v>
      </c>
      <c r="BJ525" s="96">
        <v>824</v>
      </c>
      <c r="BK525" s="99">
        <f t="shared" si="39"/>
        <v>0.28999999999999998</v>
      </c>
      <c r="BL525" s="99">
        <f t="shared" si="40"/>
        <v>0.51</v>
      </c>
      <c r="CN525" s="97" t="s">
        <v>1741</v>
      </c>
      <c r="CO525" s="96" t="s">
        <v>811</v>
      </c>
      <c r="CP525" s="169" t="s">
        <v>1462</v>
      </c>
      <c r="CQ525" s="169" t="s">
        <v>177</v>
      </c>
      <c r="CR525" s="98">
        <v>43400</v>
      </c>
      <c r="CS525" s="98">
        <v>64700</v>
      </c>
      <c r="CT525" s="170">
        <v>0.55000000000000004</v>
      </c>
    </row>
    <row r="526" spans="47:98" ht="21" hidden="1" customHeight="1" x14ac:dyDescent="0.25">
      <c r="AU526" s="99"/>
      <c r="AV526" s="100">
        <v>536</v>
      </c>
      <c r="AW526" s="96" t="s">
        <v>2893</v>
      </c>
      <c r="AX526" s="96" t="s">
        <v>517</v>
      </c>
      <c r="AY526" s="101" t="s">
        <v>163</v>
      </c>
      <c r="AZ526" s="101" t="s">
        <v>195</v>
      </c>
      <c r="BA526" s="102">
        <v>112500</v>
      </c>
      <c r="BB526" s="103">
        <v>43000</v>
      </c>
      <c r="BC526" s="103">
        <v>76000</v>
      </c>
      <c r="BD526" s="102">
        <v>558800</v>
      </c>
      <c r="BE526" s="104">
        <v>6.3E-2</v>
      </c>
      <c r="BF526" s="105">
        <v>0.97</v>
      </c>
      <c r="BG526" s="102">
        <v>5250</v>
      </c>
      <c r="BH526" s="102">
        <v>558800</v>
      </c>
      <c r="BI526" s="106">
        <v>6.3E-2</v>
      </c>
      <c r="BJ526" s="96">
        <v>824</v>
      </c>
      <c r="BK526" s="99">
        <f t="shared" si="39"/>
        <v>0.40300000000000002</v>
      </c>
      <c r="BL526" s="99">
        <f t="shared" si="40"/>
        <v>0.51</v>
      </c>
      <c r="CN526" s="97">
        <v>483</v>
      </c>
      <c r="CO526" s="96" t="s">
        <v>1640</v>
      </c>
      <c r="CP526" s="169" t="s">
        <v>1462</v>
      </c>
      <c r="CQ526" s="169" t="s">
        <v>195</v>
      </c>
      <c r="CR526" s="98">
        <v>42200</v>
      </c>
      <c r="CS526" s="98">
        <v>72400</v>
      </c>
      <c r="CT526" s="170">
        <v>0.52</v>
      </c>
    </row>
    <row r="527" spans="47:98" ht="21" hidden="1" customHeight="1" x14ac:dyDescent="0.25">
      <c r="AU527" s="99"/>
      <c r="AV527" s="100">
        <v>174</v>
      </c>
      <c r="AW527" s="96" t="s">
        <v>2894</v>
      </c>
      <c r="AX527" s="96" t="s">
        <v>301</v>
      </c>
      <c r="AY527" s="101" t="s">
        <v>159</v>
      </c>
      <c r="AZ527" s="101" t="s">
        <v>192</v>
      </c>
      <c r="BA527" s="102">
        <v>98000</v>
      </c>
      <c r="BB527" s="103">
        <v>49000</v>
      </c>
      <c r="BC527" s="103">
        <v>87500</v>
      </c>
      <c r="BD527" s="102">
        <v>825900</v>
      </c>
      <c r="BE527" s="104">
        <v>7.9000000000000001E-2</v>
      </c>
      <c r="BF527" s="105">
        <v>0.88</v>
      </c>
      <c r="BG527" s="102">
        <v>5750</v>
      </c>
      <c r="BH527" s="102">
        <v>850600</v>
      </c>
      <c r="BI527" s="106">
        <v>0.09</v>
      </c>
      <c r="BJ527" s="96">
        <v>825</v>
      </c>
      <c r="BK527" s="99">
        <f t="shared" si="39"/>
        <v>0.29599999999999999</v>
      </c>
      <c r="BL527" s="99">
        <f t="shared" si="40"/>
        <v>0.83399999999999996</v>
      </c>
      <c r="CN527" s="97" t="s">
        <v>1818</v>
      </c>
      <c r="CO527" s="96" t="s">
        <v>1004</v>
      </c>
      <c r="CP527" s="169" t="s">
        <v>1467</v>
      </c>
      <c r="CQ527" s="169" t="s">
        <v>195</v>
      </c>
      <c r="CR527" s="98">
        <v>38000</v>
      </c>
      <c r="CS527" s="98">
        <v>56700</v>
      </c>
      <c r="CT527" s="170">
        <v>0.54</v>
      </c>
    </row>
    <row r="528" spans="47:98" ht="21" hidden="1" customHeight="1" x14ac:dyDescent="0.25">
      <c r="AU528" s="99"/>
      <c r="AV528" s="100">
        <v>180</v>
      </c>
      <c r="AW528" s="96" t="s">
        <v>2895</v>
      </c>
      <c r="AX528" s="96" t="s">
        <v>301</v>
      </c>
      <c r="AY528" s="101" t="s">
        <v>163</v>
      </c>
      <c r="AZ528" s="101" t="s">
        <v>192</v>
      </c>
      <c r="BA528" s="102">
        <v>119500</v>
      </c>
      <c r="BB528" s="103">
        <v>49000</v>
      </c>
      <c r="BC528" s="103">
        <v>87500</v>
      </c>
      <c r="BD528" s="102">
        <v>804300</v>
      </c>
      <c r="BE528" s="104">
        <v>7.1999999999999995E-2</v>
      </c>
      <c r="BF528" s="105">
        <v>0.88</v>
      </c>
      <c r="BG528" s="102">
        <v>5750</v>
      </c>
      <c r="BH528" s="102">
        <v>804300</v>
      </c>
      <c r="BI528" s="106">
        <v>7.1999999999999995E-2</v>
      </c>
      <c r="BJ528" s="96">
        <v>825</v>
      </c>
      <c r="BK528" s="99">
        <f t="shared" si="39"/>
        <v>0.45700000000000002</v>
      </c>
      <c r="BL528" s="99">
        <f t="shared" si="40"/>
        <v>0.83399999999999996</v>
      </c>
      <c r="CN528" s="97" t="s">
        <v>1508</v>
      </c>
      <c r="CO528" s="96" t="s">
        <v>1509</v>
      </c>
      <c r="CP528" s="169" t="s">
        <v>1451</v>
      </c>
      <c r="CQ528" s="169" t="s">
        <v>1454</v>
      </c>
      <c r="CR528" s="98">
        <v>52700</v>
      </c>
      <c r="CS528" s="98">
        <v>87700</v>
      </c>
      <c r="CT528" s="170">
        <v>0.5</v>
      </c>
    </row>
    <row r="529" spans="47:98" ht="21" hidden="1" customHeight="1" x14ac:dyDescent="0.25">
      <c r="AU529" s="99"/>
      <c r="AV529" s="100">
        <v>614</v>
      </c>
      <c r="AW529" s="96" t="s">
        <v>2980</v>
      </c>
      <c r="AX529" s="96" t="s">
        <v>596</v>
      </c>
      <c r="AY529" s="101" t="s">
        <v>152</v>
      </c>
      <c r="AZ529" s="101" t="s">
        <v>177</v>
      </c>
      <c r="BA529" s="102">
        <v>154500</v>
      </c>
      <c r="BB529" s="103">
        <v>46000</v>
      </c>
      <c r="BC529" s="103">
        <v>86500</v>
      </c>
      <c r="BD529" s="102">
        <v>518500</v>
      </c>
      <c r="BE529" s="104">
        <v>5.1999999999999998E-2</v>
      </c>
      <c r="BF529" s="105">
        <v>0.99</v>
      </c>
      <c r="BG529" s="102">
        <v>16000</v>
      </c>
      <c r="BH529" s="102">
        <v>589500</v>
      </c>
      <c r="BI529" s="106">
        <v>7.2999999999999995E-2</v>
      </c>
      <c r="BJ529" s="96">
        <v>896</v>
      </c>
      <c r="BK529" s="99">
        <f t="shared" si="39"/>
        <v>0.70499999999999996</v>
      </c>
      <c r="BL529" s="99">
        <f t="shared" si="40"/>
        <v>0.71899999999999997</v>
      </c>
      <c r="CN529" s="97" t="s">
        <v>1648</v>
      </c>
      <c r="CO529" s="96" t="s">
        <v>609</v>
      </c>
      <c r="CP529" s="169" t="s">
        <v>1466</v>
      </c>
      <c r="CQ529" s="169" t="s">
        <v>1461</v>
      </c>
      <c r="CR529" s="98">
        <v>40300</v>
      </c>
      <c r="CS529" s="98">
        <v>71900</v>
      </c>
      <c r="CT529" s="170">
        <v>0.56999999999999995</v>
      </c>
    </row>
    <row r="530" spans="47:98" ht="21" hidden="1" customHeight="1" x14ac:dyDescent="0.25">
      <c r="AU530" s="99"/>
      <c r="AV530" s="100">
        <v>861</v>
      </c>
      <c r="AW530" s="96" t="s">
        <v>3122</v>
      </c>
      <c r="AX530" s="96" t="s">
        <v>755</v>
      </c>
      <c r="AY530" s="101" t="s">
        <v>159</v>
      </c>
      <c r="AZ530" s="101" t="s">
        <v>195</v>
      </c>
      <c r="BA530" s="102">
        <v>87000</v>
      </c>
      <c r="BB530" s="103">
        <v>42000</v>
      </c>
      <c r="BC530" s="103">
        <v>68500</v>
      </c>
      <c r="BD530" s="102">
        <v>404800</v>
      </c>
      <c r="BE530" s="104">
        <v>6.0999999999999999E-2</v>
      </c>
      <c r="BF530" s="105">
        <v>0.63</v>
      </c>
      <c r="BG530" s="102">
        <v>3750</v>
      </c>
      <c r="BH530" s="102">
        <v>421800</v>
      </c>
      <c r="BI530" s="106">
        <v>6.9000000000000006E-2</v>
      </c>
      <c r="BJ530" s="96">
        <v>1004</v>
      </c>
      <c r="BK530" s="99">
        <f t="shared" si="39"/>
        <v>0.188</v>
      </c>
      <c r="BL530" s="99">
        <f t="shared" si="40"/>
        <v>0.41699999999999998</v>
      </c>
      <c r="CN530" s="97" t="s">
        <v>1593</v>
      </c>
      <c r="CO530" s="96" t="s">
        <v>484</v>
      </c>
      <c r="CP530" s="169" t="s">
        <v>1462</v>
      </c>
      <c r="CQ530" s="169" t="s">
        <v>1461</v>
      </c>
      <c r="CR530" s="98">
        <v>43700</v>
      </c>
      <c r="CS530" s="98">
        <v>77900</v>
      </c>
      <c r="CT530" s="170">
        <v>0.47</v>
      </c>
    </row>
    <row r="531" spans="47:98" ht="21" hidden="1" customHeight="1" x14ac:dyDescent="0.25">
      <c r="AU531" s="99"/>
      <c r="AV531" s="100">
        <v>901</v>
      </c>
      <c r="AW531" s="96" t="s">
        <v>3123</v>
      </c>
      <c r="AX531" s="96" t="s">
        <v>755</v>
      </c>
      <c r="AY531" s="101" t="s">
        <v>163</v>
      </c>
      <c r="AZ531" s="101" t="s">
        <v>195</v>
      </c>
      <c r="BA531" s="102">
        <v>108500</v>
      </c>
      <c r="BB531" s="103">
        <v>42000</v>
      </c>
      <c r="BC531" s="103">
        <v>68500</v>
      </c>
      <c r="BD531" s="102">
        <v>382900</v>
      </c>
      <c r="BE531" s="104">
        <v>5.2999999999999999E-2</v>
      </c>
      <c r="BF531" s="105">
        <v>0.63</v>
      </c>
      <c r="BG531" s="102">
        <v>3750</v>
      </c>
      <c r="BH531" s="102">
        <v>382900</v>
      </c>
      <c r="BI531" s="106">
        <v>5.2999999999999999E-2</v>
      </c>
      <c r="BJ531" s="96">
        <v>1004</v>
      </c>
      <c r="BK531" s="99">
        <f t="shared" si="39"/>
        <v>0.372</v>
      </c>
      <c r="BL531" s="99">
        <f t="shared" si="40"/>
        <v>0.41699999999999998</v>
      </c>
      <c r="CN531" s="97" t="s">
        <v>1745</v>
      </c>
      <c r="CO531" s="96" t="s">
        <v>509</v>
      </c>
      <c r="CP531" s="169" t="s">
        <v>1467</v>
      </c>
      <c r="CQ531" s="169" t="s">
        <v>1476</v>
      </c>
      <c r="CR531" s="98">
        <v>42300</v>
      </c>
      <c r="CS531" s="98">
        <v>64300</v>
      </c>
      <c r="CT531" s="170">
        <v>0.42</v>
      </c>
    </row>
    <row r="532" spans="47:98" ht="21" hidden="1" customHeight="1" x14ac:dyDescent="0.25">
      <c r="AU532" s="99"/>
      <c r="AV532" s="100">
        <v>1165</v>
      </c>
      <c r="AW532" s="96" t="s">
        <v>2022</v>
      </c>
      <c r="AX532" s="96" t="s">
        <v>947</v>
      </c>
      <c r="AY532" s="101" t="s">
        <v>152</v>
      </c>
      <c r="AZ532" s="101" t="s">
        <v>177</v>
      </c>
      <c r="BA532" s="102">
        <v>143000</v>
      </c>
      <c r="BB532" s="103">
        <v>45500</v>
      </c>
      <c r="BC532" s="103">
        <v>60500</v>
      </c>
      <c r="BD532" s="102">
        <v>265700</v>
      </c>
      <c r="BE532" s="104">
        <v>3.6999999999999998E-2</v>
      </c>
      <c r="BF532" s="105">
        <v>0.98</v>
      </c>
      <c r="BG532" s="102">
        <v>14750</v>
      </c>
      <c r="BH532" s="102">
        <v>330300</v>
      </c>
      <c r="BI532" s="106">
        <v>5.8000000000000003E-2</v>
      </c>
      <c r="BJ532" s="96">
        <v>40</v>
      </c>
      <c r="BK532" s="99">
        <f t="shared" si="39"/>
        <v>0.60799999999999998</v>
      </c>
      <c r="BL532" s="99">
        <f t="shared" si="40"/>
        <v>0.69099999999999995</v>
      </c>
      <c r="CN532" s="97" t="s">
        <v>1769</v>
      </c>
      <c r="CO532" s="96" t="s">
        <v>954</v>
      </c>
      <c r="CP532" s="169" t="s">
        <v>1462</v>
      </c>
      <c r="CQ532" s="169" t="s">
        <v>195</v>
      </c>
      <c r="CR532" s="98">
        <v>40200</v>
      </c>
      <c r="CS532" s="98">
        <v>62100</v>
      </c>
      <c r="CT532" s="170">
        <v>0.49</v>
      </c>
    </row>
    <row r="533" spans="47:98" ht="21" hidden="1" customHeight="1" x14ac:dyDescent="0.25">
      <c r="AU533" s="99"/>
      <c r="AV533" s="100">
        <v>963</v>
      </c>
      <c r="AW533" s="96" t="s">
        <v>2153</v>
      </c>
      <c r="AX533" s="96" t="s">
        <v>829</v>
      </c>
      <c r="AY533" s="101" t="s">
        <v>152</v>
      </c>
      <c r="AZ533" s="101" t="s">
        <v>177</v>
      </c>
      <c r="BA533" s="102">
        <v>106000</v>
      </c>
      <c r="BB533" s="103">
        <v>37000</v>
      </c>
      <c r="BC533" s="103">
        <v>60500</v>
      </c>
      <c r="BD533" s="102">
        <v>356500</v>
      </c>
      <c r="BE533" s="104">
        <v>5.1999999999999998E-2</v>
      </c>
      <c r="BF533" s="105">
        <v>0.75</v>
      </c>
      <c r="BG533" s="102">
        <v>8000</v>
      </c>
      <c r="BH533" s="102">
        <v>392200</v>
      </c>
      <c r="BI533" s="106">
        <v>6.6000000000000003E-2</v>
      </c>
      <c r="BJ533" s="96">
        <v>173</v>
      </c>
      <c r="BK533" s="99">
        <f t="shared" si="39"/>
        <v>0.35399999999999998</v>
      </c>
      <c r="BL533" s="99">
        <f t="shared" si="40"/>
        <v>7.4999999999999997E-2</v>
      </c>
      <c r="CN533" s="97" t="s">
        <v>1784</v>
      </c>
      <c r="CO533" s="96" t="s">
        <v>1070</v>
      </c>
      <c r="CP533" s="169" t="s">
        <v>1462</v>
      </c>
      <c r="CQ533" s="169" t="s">
        <v>195</v>
      </c>
      <c r="CR533" s="98">
        <v>36700</v>
      </c>
      <c r="CS533" s="98">
        <v>60600</v>
      </c>
      <c r="CT533" s="170">
        <v>0.59</v>
      </c>
    </row>
    <row r="534" spans="47:98" ht="21" hidden="1" customHeight="1" x14ac:dyDescent="0.25">
      <c r="AU534" s="99"/>
      <c r="AV534" s="100">
        <v>1138</v>
      </c>
      <c r="AW534" s="96" t="s">
        <v>2191</v>
      </c>
      <c r="AX534" s="96" t="s">
        <v>932</v>
      </c>
      <c r="AY534" s="101" t="s">
        <v>152</v>
      </c>
      <c r="AZ534" s="101" t="s">
        <v>177</v>
      </c>
      <c r="BA534" s="102">
        <v>130500</v>
      </c>
      <c r="BB534" s="103">
        <v>36000</v>
      </c>
      <c r="BC534" s="103">
        <v>58500</v>
      </c>
      <c r="BD534" s="102">
        <v>277300</v>
      </c>
      <c r="BE534" s="104">
        <v>0.04</v>
      </c>
      <c r="BF534" s="105">
        <v>0.61</v>
      </c>
      <c r="BG534" s="102">
        <v>8750</v>
      </c>
      <c r="BH534" s="102">
        <v>313700</v>
      </c>
      <c r="BI534" s="106">
        <v>5.0999999999999997E-2</v>
      </c>
      <c r="BJ534" s="96">
        <v>229</v>
      </c>
      <c r="BK534" s="99">
        <f t="shared" si="39"/>
        <v>0.53400000000000003</v>
      </c>
      <c r="BL534" s="99">
        <f t="shared" si="40"/>
        <v>4.2999999999999997E-2</v>
      </c>
      <c r="CN534" s="97" t="s">
        <v>1735</v>
      </c>
      <c r="CO534" s="96" t="s">
        <v>1030</v>
      </c>
      <c r="CP534" s="169" t="s">
        <v>1462</v>
      </c>
      <c r="CQ534" s="169" t="s">
        <v>195</v>
      </c>
      <c r="CR534" s="98">
        <v>39200</v>
      </c>
      <c r="CS534" s="98">
        <v>65100</v>
      </c>
      <c r="CT534" s="170">
        <v>0.57999999999999996</v>
      </c>
    </row>
    <row r="535" spans="47:98" ht="21" hidden="1" customHeight="1" x14ac:dyDescent="0.25">
      <c r="AU535" s="99"/>
      <c r="AV535" s="100">
        <v>1043</v>
      </c>
      <c r="AW535" s="96" t="s">
        <v>2378</v>
      </c>
      <c r="AX535" s="96" t="s">
        <v>872</v>
      </c>
      <c r="AY535" s="101" t="s">
        <v>152</v>
      </c>
      <c r="AZ535" s="101" t="s">
        <v>177</v>
      </c>
      <c r="BA535" s="102">
        <v>154500</v>
      </c>
      <c r="BB535" s="103">
        <v>37500</v>
      </c>
      <c r="BC535" s="103">
        <v>58500</v>
      </c>
      <c r="BD535" s="102">
        <v>322400</v>
      </c>
      <c r="BE535" s="104">
        <v>0.04</v>
      </c>
      <c r="BF535" s="105">
        <v>0.97</v>
      </c>
      <c r="BG535" s="102">
        <v>8750</v>
      </c>
      <c r="BH535" s="102">
        <v>361500</v>
      </c>
      <c r="BI535" s="106">
        <v>0.05</v>
      </c>
      <c r="BJ535" s="96">
        <v>402</v>
      </c>
      <c r="BK535" s="99">
        <f t="shared" si="39"/>
        <v>0.70499999999999996</v>
      </c>
      <c r="BL535" s="99">
        <f t="shared" si="40"/>
        <v>9.7000000000000003E-2</v>
      </c>
      <c r="CN535" s="97" t="s">
        <v>1810</v>
      </c>
      <c r="CO535" s="96" t="s">
        <v>1094</v>
      </c>
      <c r="CP535" s="169" t="s">
        <v>1462</v>
      </c>
      <c r="CQ535" s="169" t="s">
        <v>177</v>
      </c>
      <c r="CR535" s="98">
        <v>38900</v>
      </c>
      <c r="CS535" s="98">
        <v>58400</v>
      </c>
      <c r="CT535" s="170">
        <v>0.62</v>
      </c>
    </row>
    <row r="536" spans="47:98" ht="21" hidden="1" customHeight="1" x14ac:dyDescent="0.25">
      <c r="AU536" s="99"/>
      <c r="AV536" s="100">
        <v>1204</v>
      </c>
      <c r="AW536" s="96" t="s">
        <v>2449</v>
      </c>
      <c r="AX536" s="96" t="s">
        <v>974</v>
      </c>
      <c r="AY536" s="101" t="s">
        <v>159</v>
      </c>
      <c r="AZ536" s="101" t="s">
        <v>195</v>
      </c>
      <c r="BA536" s="102">
        <v>65500</v>
      </c>
      <c r="BB536" s="103">
        <v>40000</v>
      </c>
      <c r="BC536" s="103">
        <v>58000</v>
      </c>
      <c r="BD536" s="102">
        <v>246400</v>
      </c>
      <c r="BE536" s="104">
        <v>5.5E-2</v>
      </c>
      <c r="BF536" s="105">
        <v>0.85</v>
      </c>
      <c r="BG536" s="102">
        <v>6500</v>
      </c>
      <c r="BH536" s="102">
        <v>276500</v>
      </c>
      <c r="BI536" s="106">
        <v>7.6999999999999999E-2</v>
      </c>
      <c r="BJ536" s="96">
        <v>469</v>
      </c>
      <c r="BK536" s="99">
        <f t="shared" si="39"/>
        <v>0.01</v>
      </c>
      <c r="BL536" s="99">
        <f t="shared" si="40"/>
        <v>0.23899999999999999</v>
      </c>
      <c r="CN536" s="97" t="s">
        <v>1815</v>
      </c>
      <c r="CO536" s="96" t="s">
        <v>771</v>
      </c>
      <c r="CP536" s="169" t="s">
        <v>1467</v>
      </c>
      <c r="CQ536" s="169" t="s">
        <v>1476</v>
      </c>
      <c r="CR536" s="98">
        <v>39600</v>
      </c>
      <c r="CS536" s="98">
        <v>57400</v>
      </c>
      <c r="CT536" s="170">
        <v>0.65</v>
      </c>
    </row>
    <row r="537" spans="47:98" ht="21" hidden="1" customHeight="1" x14ac:dyDescent="0.25">
      <c r="AU537" s="99"/>
      <c r="AV537" s="100">
        <v>1244</v>
      </c>
      <c r="AW537" s="96" t="s">
        <v>2450</v>
      </c>
      <c r="AX537" s="96" t="s">
        <v>974</v>
      </c>
      <c r="AY537" s="101" t="s">
        <v>163</v>
      </c>
      <c r="AZ537" s="101" t="s">
        <v>195</v>
      </c>
      <c r="BA537" s="102">
        <v>85000</v>
      </c>
      <c r="BB537" s="103">
        <v>40000</v>
      </c>
      <c r="BC537" s="103">
        <v>58000</v>
      </c>
      <c r="BD537" s="102">
        <v>227000</v>
      </c>
      <c r="BE537" s="104">
        <v>4.5999999999999999E-2</v>
      </c>
      <c r="BF537" s="105">
        <v>0.85</v>
      </c>
      <c r="BG537" s="102">
        <v>6500</v>
      </c>
      <c r="BH537" s="102">
        <v>227000</v>
      </c>
      <c r="BI537" s="106">
        <v>4.5999999999999999E-2</v>
      </c>
      <c r="BJ537" s="96">
        <v>469</v>
      </c>
      <c r="BK537" s="99">
        <f t="shared" si="39"/>
        <v>0.158</v>
      </c>
      <c r="BL537" s="99">
        <f t="shared" si="40"/>
        <v>0.23899999999999999</v>
      </c>
      <c r="CN537" s="97" t="s">
        <v>1489</v>
      </c>
      <c r="CO537" s="96" t="s">
        <v>379</v>
      </c>
      <c r="CP537" s="169" t="s">
        <v>1462</v>
      </c>
      <c r="CQ537" s="169" t="s">
        <v>1454</v>
      </c>
      <c r="CR537" s="98">
        <v>50000</v>
      </c>
      <c r="CS537" s="98">
        <v>93200</v>
      </c>
      <c r="CT537" s="170">
        <v>0.52</v>
      </c>
    </row>
    <row r="538" spans="47:98" ht="21" hidden="1" customHeight="1" x14ac:dyDescent="0.25">
      <c r="AU538" s="99"/>
      <c r="AV538" s="100">
        <v>1027</v>
      </c>
      <c r="AW538" s="96" t="s">
        <v>2451</v>
      </c>
      <c r="AX538" s="96" t="s">
        <v>864</v>
      </c>
      <c r="AY538" s="101" t="s">
        <v>159</v>
      </c>
      <c r="AZ538" s="101" t="s">
        <v>195</v>
      </c>
      <c r="BA538" s="102">
        <v>77000</v>
      </c>
      <c r="BB538" s="103">
        <v>36500</v>
      </c>
      <c r="BC538" s="103">
        <v>66000</v>
      </c>
      <c r="BD538" s="102">
        <v>329400</v>
      </c>
      <c r="BE538" s="104">
        <v>5.8000000000000003E-2</v>
      </c>
      <c r="BF538" s="105">
        <v>0.66</v>
      </c>
      <c r="BG538" s="102">
        <v>6000</v>
      </c>
      <c r="BH538" s="102">
        <v>355700</v>
      </c>
      <c r="BI538" s="106">
        <v>7.2999999999999995E-2</v>
      </c>
      <c r="BJ538" s="96">
        <v>470</v>
      </c>
      <c r="BK538" s="99">
        <f t="shared" si="39"/>
        <v>7.9000000000000001E-2</v>
      </c>
      <c r="BL538" s="99">
        <f t="shared" si="40"/>
        <v>0.06</v>
      </c>
      <c r="CN538" s="97" t="s">
        <v>1751</v>
      </c>
      <c r="CO538" s="96" t="s">
        <v>749</v>
      </c>
      <c r="CP538" s="169" t="s">
        <v>1462</v>
      </c>
      <c r="CQ538" s="169" t="s">
        <v>177</v>
      </c>
      <c r="CR538" s="98">
        <v>41900</v>
      </c>
      <c r="CS538" s="98">
        <v>63700</v>
      </c>
      <c r="CT538" s="170">
        <v>0.48</v>
      </c>
    </row>
    <row r="539" spans="47:98" ht="21" hidden="1" customHeight="1" x14ac:dyDescent="0.25">
      <c r="AU539" s="99"/>
      <c r="AV539" s="100">
        <v>1075</v>
      </c>
      <c r="AW539" s="96" t="s">
        <v>2452</v>
      </c>
      <c r="AX539" s="96" t="s">
        <v>864</v>
      </c>
      <c r="AY539" s="101" t="s">
        <v>163</v>
      </c>
      <c r="AZ539" s="101" t="s">
        <v>195</v>
      </c>
      <c r="BA539" s="102">
        <v>102000</v>
      </c>
      <c r="BB539" s="103">
        <v>36500</v>
      </c>
      <c r="BC539" s="103">
        <v>66000</v>
      </c>
      <c r="BD539" s="102">
        <v>304200</v>
      </c>
      <c r="BE539" s="104">
        <v>4.8000000000000001E-2</v>
      </c>
      <c r="BF539" s="105">
        <v>0.66</v>
      </c>
      <c r="BG539" s="102">
        <v>6000</v>
      </c>
      <c r="BH539" s="102">
        <v>304200</v>
      </c>
      <c r="BI539" s="106">
        <v>4.8000000000000001E-2</v>
      </c>
      <c r="BJ539" s="96">
        <v>470</v>
      </c>
      <c r="BK539" s="99">
        <f t="shared" si="39"/>
        <v>0.32900000000000001</v>
      </c>
      <c r="BL539" s="99">
        <f t="shared" si="40"/>
        <v>0.06</v>
      </c>
      <c r="CN539" s="97" t="s">
        <v>1548</v>
      </c>
      <c r="CO539" s="96" t="s">
        <v>347</v>
      </c>
      <c r="CP539" s="169" t="s">
        <v>1451</v>
      </c>
      <c r="CQ539" s="169" t="s">
        <v>177</v>
      </c>
      <c r="CR539" s="98">
        <v>51100</v>
      </c>
      <c r="CS539" s="98">
        <v>82600</v>
      </c>
      <c r="CT539" s="170">
        <v>0.54</v>
      </c>
    </row>
    <row r="540" spans="47:98" ht="21" hidden="1" customHeight="1" x14ac:dyDescent="0.25">
      <c r="AU540" s="99"/>
      <c r="AV540" s="100">
        <v>1236</v>
      </c>
      <c r="AW540" s="96" t="s">
        <v>2453</v>
      </c>
      <c r="AX540" s="96" t="s">
        <v>987</v>
      </c>
      <c r="AY540" s="101" t="s">
        <v>159</v>
      </c>
      <c r="AZ540" s="101" t="s">
        <v>195</v>
      </c>
      <c r="BA540" s="102">
        <v>79000</v>
      </c>
      <c r="BB540" s="103">
        <v>33000</v>
      </c>
      <c r="BC540" s="103">
        <v>63500</v>
      </c>
      <c r="BD540" s="102">
        <v>229900</v>
      </c>
      <c r="BE540" s="104">
        <v>4.8000000000000001E-2</v>
      </c>
      <c r="BF540" s="105">
        <v>0.91</v>
      </c>
      <c r="BG540" s="102">
        <v>5750</v>
      </c>
      <c r="BH540" s="102">
        <v>257200</v>
      </c>
      <c r="BI540" s="106">
        <v>6.3E-2</v>
      </c>
      <c r="BJ540" s="96">
        <v>472</v>
      </c>
      <c r="BK540" s="99">
        <f t="shared" si="39"/>
        <v>9.5000000000000001E-2</v>
      </c>
      <c r="BL540" s="99">
        <f t="shared" si="40"/>
        <v>5.0000000000000001E-3</v>
      </c>
      <c r="CN540" s="97">
        <v>376</v>
      </c>
      <c r="CO540" s="96" t="s">
        <v>476</v>
      </c>
      <c r="CP540" s="169" t="s">
        <v>1448</v>
      </c>
      <c r="CQ540" s="169" t="s">
        <v>166</v>
      </c>
      <c r="CR540" s="98">
        <v>45600</v>
      </c>
      <c r="CS540" s="98">
        <v>76900</v>
      </c>
      <c r="CT540" s="170">
        <v>0.63</v>
      </c>
    </row>
    <row r="541" spans="47:98" ht="21" hidden="1" customHeight="1" x14ac:dyDescent="0.25">
      <c r="AU541" s="99"/>
      <c r="AV541" s="100">
        <v>1272</v>
      </c>
      <c r="AW541" s="96" t="s">
        <v>2454</v>
      </c>
      <c r="AX541" s="96" t="s">
        <v>987</v>
      </c>
      <c r="AY541" s="101" t="s">
        <v>163</v>
      </c>
      <c r="AZ541" s="101" t="s">
        <v>195</v>
      </c>
      <c r="BA541" s="102">
        <v>98000</v>
      </c>
      <c r="BB541" s="103">
        <v>33000</v>
      </c>
      <c r="BC541" s="103">
        <v>63500</v>
      </c>
      <c r="BD541" s="102">
        <v>210900</v>
      </c>
      <c r="BE541" s="104">
        <v>0.04</v>
      </c>
      <c r="BF541" s="105">
        <v>0.91</v>
      </c>
      <c r="BG541" s="102">
        <v>5750</v>
      </c>
      <c r="BH541" s="102">
        <v>210900</v>
      </c>
      <c r="BI541" s="106">
        <v>0.04</v>
      </c>
      <c r="BJ541" s="96">
        <v>472</v>
      </c>
      <c r="BK541" s="99">
        <f t="shared" si="39"/>
        <v>0.29599999999999999</v>
      </c>
      <c r="BL541" s="99">
        <f t="shared" si="40"/>
        <v>5.0000000000000001E-3</v>
      </c>
      <c r="CN541" s="97" t="s">
        <v>1758</v>
      </c>
      <c r="CO541" s="96" t="s">
        <v>1759</v>
      </c>
      <c r="CP541" s="169" t="s">
        <v>1451</v>
      </c>
      <c r="CQ541" s="169" t="s">
        <v>177</v>
      </c>
      <c r="CR541" s="98">
        <v>41500</v>
      </c>
      <c r="CS541" s="98">
        <v>63000</v>
      </c>
      <c r="CT541" s="170">
        <v>0.7</v>
      </c>
    </row>
    <row r="542" spans="47:98" ht="21" hidden="1" customHeight="1" x14ac:dyDescent="0.25">
      <c r="AU542" s="99"/>
      <c r="AV542" s="100">
        <v>370</v>
      </c>
      <c r="AW542" s="96" t="s">
        <v>2543</v>
      </c>
      <c r="AX542" s="96" t="s">
        <v>438</v>
      </c>
      <c r="AY542" s="101" t="s">
        <v>152</v>
      </c>
      <c r="AZ542" s="101" t="s">
        <v>177</v>
      </c>
      <c r="BA542" s="102">
        <v>88500</v>
      </c>
      <c r="BB542" s="103">
        <v>39000</v>
      </c>
      <c r="BC542" s="103">
        <v>71500</v>
      </c>
      <c r="BD542" s="102">
        <v>644100</v>
      </c>
      <c r="BE542" s="104">
        <v>7.3999999999999996E-2</v>
      </c>
      <c r="BF542" s="105">
        <v>0.69</v>
      </c>
      <c r="BG542" s="102">
        <v>8250</v>
      </c>
      <c r="BH542" s="102">
        <v>680900</v>
      </c>
      <c r="BI542" s="106">
        <v>9.4E-2</v>
      </c>
      <c r="BJ542" s="96">
        <v>558</v>
      </c>
      <c r="BK542" s="99">
        <f t="shared" si="39"/>
        <v>0.2</v>
      </c>
      <c r="BL542" s="99">
        <f t="shared" si="40"/>
        <v>0.16500000000000001</v>
      </c>
      <c r="CN542" s="97" t="s">
        <v>1613</v>
      </c>
      <c r="CO542" s="96" t="s">
        <v>513</v>
      </c>
      <c r="CP542" s="169" t="s">
        <v>1462</v>
      </c>
      <c r="CQ542" s="169" t="s">
        <v>1461</v>
      </c>
      <c r="CR542" s="98">
        <v>44100</v>
      </c>
      <c r="CS542" s="98">
        <v>75900</v>
      </c>
      <c r="CT542" s="170">
        <v>0.55000000000000004</v>
      </c>
    </row>
    <row r="543" spans="47:98" ht="21" hidden="1" customHeight="1" x14ac:dyDescent="0.25">
      <c r="AU543" s="99"/>
      <c r="AV543" s="100">
        <v>379</v>
      </c>
      <c r="AW543" s="96" t="s">
        <v>2584</v>
      </c>
      <c r="AX543" s="96" t="s">
        <v>442</v>
      </c>
      <c r="AY543" s="101" t="s">
        <v>152</v>
      </c>
      <c r="AZ543" s="101" t="s">
        <v>177</v>
      </c>
      <c r="BA543" s="102">
        <v>160500</v>
      </c>
      <c r="BB543" s="103">
        <v>49000</v>
      </c>
      <c r="BC543" s="103">
        <v>77500</v>
      </c>
      <c r="BD543" s="102">
        <v>641400</v>
      </c>
      <c r="BE543" s="104">
        <v>5.6000000000000001E-2</v>
      </c>
      <c r="BF543" s="105">
        <v>0.87</v>
      </c>
      <c r="BG543" s="102">
        <v>21250</v>
      </c>
      <c r="BH543" s="102">
        <v>729100</v>
      </c>
      <c r="BI543" s="106">
        <v>8.5000000000000006E-2</v>
      </c>
      <c r="BJ543" s="96">
        <v>596</v>
      </c>
      <c r="BK543" s="99">
        <f t="shared" si="39"/>
        <v>0.74099999999999999</v>
      </c>
      <c r="BL543" s="99">
        <f t="shared" si="40"/>
        <v>0.83399999999999996</v>
      </c>
      <c r="CN543" s="97">
        <v>219</v>
      </c>
      <c r="CO543" s="96" t="s">
        <v>487</v>
      </c>
      <c r="CP543" s="169" t="s">
        <v>1462</v>
      </c>
      <c r="CQ543" s="169" t="s">
        <v>171</v>
      </c>
      <c r="CR543" s="98">
        <v>38800</v>
      </c>
      <c r="CS543" s="98">
        <v>83900</v>
      </c>
      <c r="CT543" s="170">
        <v>0.42</v>
      </c>
    </row>
    <row r="544" spans="47:98" ht="21" hidden="1" customHeight="1" x14ac:dyDescent="0.25">
      <c r="AU544" s="99"/>
      <c r="AV544" s="100">
        <v>806</v>
      </c>
      <c r="AW544" s="96" t="s">
        <v>2606</v>
      </c>
      <c r="AX544" s="96" t="s">
        <v>722</v>
      </c>
      <c r="AY544" s="101" t="s">
        <v>152</v>
      </c>
      <c r="AZ544" s="101" t="s">
        <v>166</v>
      </c>
      <c r="BA544" s="102">
        <v>280500</v>
      </c>
      <c r="BB544" s="103">
        <v>45000</v>
      </c>
      <c r="BC544" s="103">
        <v>79500</v>
      </c>
      <c r="BD544" s="102">
        <v>429000</v>
      </c>
      <c r="BE544" s="104">
        <v>3.3000000000000002E-2</v>
      </c>
      <c r="BF544" s="105">
        <v>0.89</v>
      </c>
      <c r="BG544" s="102">
        <v>17250</v>
      </c>
      <c r="BH544" s="102">
        <v>529100</v>
      </c>
      <c r="BI544" s="106">
        <v>4.8000000000000001E-2</v>
      </c>
      <c r="BJ544" s="96">
        <v>611</v>
      </c>
      <c r="BK544" s="99">
        <f t="shared" si="39"/>
        <v>1</v>
      </c>
      <c r="BL544" s="99">
        <f t="shared" si="40"/>
        <v>0.67100000000000004</v>
      </c>
      <c r="CN544" s="97">
        <v>150</v>
      </c>
      <c r="CO544" s="96" t="s">
        <v>560</v>
      </c>
      <c r="CP544" s="169" t="s">
        <v>1447</v>
      </c>
      <c r="CQ544" s="169" t="s">
        <v>171</v>
      </c>
      <c r="CR544" s="98">
        <v>44800</v>
      </c>
      <c r="CS544" s="98">
        <v>88000</v>
      </c>
      <c r="CT544" s="170">
        <v>0.57999999999999996</v>
      </c>
    </row>
    <row r="545" spans="47:98" ht="21" hidden="1" customHeight="1" x14ac:dyDescent="0.25">
      <c r="AU545" s="99"/>
      <c r="AV545" s="100">
        <v>1324</v>
      </c>
      <c r="AW545" s="96" t="s">
        <v>2652</v>
      </c>
      <c r="AX545" s="96" t="s">
        <v>1040</v>
      </c>
      <c r="AY545" s="101" t="s">
        <v>159</v>
      </c>
      <c r="AZ545" s="101" t="s">
        <v>195</v>
      </c>
      <c r="BA545" s="102">
        <v>77000</v>
      </c>
      <c r="BB545" s="103">
        <v>38000</v>
      </c>
      <c r="BC545" s="103">
        <v>59000</v>
      </c>
      <c r="BD545" s="102">
        <v>172300</v>
      </c>
      <c r="BE545" s="104">
        <v>4.1000000000000002E-2</v>
      </c>
      <c r="BF545" s="105">
        <v>0.86</v>
      </c>
      <c r="BG545" s="102">
        <v>6000</v>
      </c>
      <c r="BH545" s="102">
        <v>199400</v>
      </c>
      <c r="BI545" s="106">
        <v>5.7000000000000002E-2</v>
      </c>
      <c r="BJ545" s="96">
        <v>647</v>
      </c>
      <c r="BK545" s="99">
        <f t="shared" si="39"/>
        <v>7.9000000000000001E-2</v>
      </c>
      <c r="BL545" s="99">
        <f t="shared" si="40"/>
        <v>0.11799999999999999</v>
      </c>
      <c r="CN545" s="97" t="s">
        <v>1832</v>
      </c>
      <c r="CO545" s="96" t="s">
        <v>1019</v>
      </c>
      <c r="CP545" s="169" t="s">
        <v>1462</v>
      </c>
      <c r="CQ545" s="169" t="s">
        <v>177</v>
      </c>
      <c r="CR545" s="98">
        <v>38200</v>
      </c>
      <c r="CS545" s="98">
        <v>55200</v>
      </c>
      <c r="CT545" s="170">
        <v>0.51</v>
      </c>
    </row>
    <row r="546" spans="47:98" ht="21" hidden="1" customHeight="1" x14ac:dyDescent="0.25">
      <c r="AU546" s="99"/>
      <c r="AV546" s="100">
        <v>1355</v>
      </c>
      <c r="AW546" s="96" t="s">
        <v>2653</v>
      </c>
      <c r="AX546" s="96" t="s">
        <v>1040</v>
      </c>
      <c r="AY546" s="101" t="s">
        <v>163</v>
      </c>
      <c r="AZ546" s="101" t="s">
        <v>195</v>
      </c>
      <c r="BA546" s="102">
        <v>98500</v>
      </c>
      <c r="BB546" s="103">
        <v>38000</v>
      </c>
      <c r="BC546" s="103">
        <v>59000</v>
      </c>
      <c r="BD546" s="102">
        <v>150500</v>
      </c>
      <c r="BE546" s="104">
        <v>3.3000000000000002E-2</v>
      </c>
      <c r="BF546" s="105">
        <v>0.86</v>
      </c>
      <c r="BG546" s="102">
        <v>6000</v>
      </c>
      <c r="BH546" s="102">
        <v>150500</v>
      </c>
      <c r="BI546" s="106">
        <v>3.3000000000000002E-2</v>
      </c>
      <c r="BJ546" s="96">
        <v>647</v>
      </c>
      <c r="BK546" s="99">
        <f t="shared" si="39"/>
        <v>0.30199999999999999</v>
      </c>
      <c r="BL546" s="99">
        <f t="shared" si="40"/>
        <v>0.11799999999999999</v>
      </c>
      <c r="CN546" s="97" t="s">
        <v>1529</v>
      </c>
      <c r="CO546" s="96" t="s">
        <v>352</v>
      </c>
      <c r="CP546" s="169" t="s">
        <v>1462</v>
      </c>
      <c r="CQ546" s="169" t="s">
        <v>177</v>
      </c>
      <c r="CR546" s="98">
        <v>46200</v>
      </c>
      <c r="CS546" s="98">
        <v>84900</v>
      </c>
      <c r="CT546" s="170">
        <v>0.52</v>
      </c>
    </row>
    <row r="547" spans="47:98" ht="21" hidden="1" customHeight="1" x14ac:dyDescent="0.25">
      <c r="AU547" s="99"/>
      <c r="AV547" s="100">
        <v>870</v>
      </c>
      <c r="AW547" s="96" t="s">
        <v>2772</v>
      </c>
      <c r="AX547" s="96" t="s">
        <v>761</v>
      </c>
      <c r="AY547" s="101" t="s">
        <v>159</v>
      </c>
      <c r="AZ547" s="101" t="s">
        <v>195</v>
      </c>
      <c r="BA547" s="102">
        <v>81500</v>
      </c>
      <c r="BB547" s="103">
        <v>38000</v>
      </c>
      <c r="BC547" s="103">
        <v>67000</v>
      </c>
      <c r="BD547" s="102">
        <v>399400</v>
      </c>
      <c r="BE547" s="104">
        <v>6.2E-2</v>
      </c>
      <c r="BF547" s="105">
        <v>0.95</v>
      </c>
      <c r="BG547" s="102">
        <v>7000</v>
      </c>
      <c r="BH547" s="102">
        <v>429400</v>
      </c>
      <c r="BI547" s="106">
        <v>7.9000000000000001E-2</v>
      </c>
      <c r="BJ547" s="96">
        <v>740</v>
      </c>
      <c r="BK547" s="99">
        <f t="shared" si="39"/>
        <v>0.11799999999999999</v>
      </c>
      <c r="BL547" s="99">
        <f t="shared" si="40"/>
        <v>0.11799999999999999</v>
      </c>
      <c r="CN547" s="97" t="s">
        <v>1595</v>
      </c>
      <c r="CO547" s="96" t="s">
        <v>448</v>
      </c>
      <c r="CP547" s="169" t="s">
        <v>1462</v>
      </c>
      <c r="CQ547" s="169" t="s">
        <v>1461</v>
      </c>
      <c r="CR547" s="98">
        <v>46200</v>
      </c>
      <c r="CS547" s="98">
        <v>77700</v>
      </c>
      <c r="CT547" s="170">
        <v>0.52</v>
      </c>
    </row>
    <row r="548" spans="47:98" ht="21" hidden="1" customHeight="1" x14ac:dyDescent="0.25">
      <c r="AU548" s="99"/>
      <c r="AV548" s="100">
        <v>916</v>
      </c>
      <c r="AW548" s="96" t="s">
        <v>2773</v>
      </c>
      <c r="AX548" s="96" t="s">
        <v>761</v>
      </c>
      <c r="AY548" s="101" t="s">
        <v>163</v>
      </c>
      <c r="AZ548" s="101" t="s">
        <v>195</v>
      </c>
      <c r="BA548" s="102">
        <v>104000</v>
      </c>
      <c r="BB548" s="103">
        <v>38000</v>
      </c>
      <c r="BC548" s="103">
        <v>67000</v>
      </c>
      <c r="BD548" s="102">
        <v>376700</v>
      </c>
      <c r="BE548" s="104">
        <v>5.3999999999999999E-2</v>
      </c>
      <c r="BF548" s="105">
        <v>0.95</v>
      </c>
      <c r="BG548" s="102">
        <v>7000</v>
      </c>
      <c r="BH548" s="102">
        <v>376700</v>
      </c>
      <c r="BI548" s="106">
        <v>5.3999999999999999E-2</v>
      </c>
      <c r="BJ548" s="96">
        <v>740</v>
      </c>
      <c r="BK548" s="99">
        <f t="shared" si="39"/>
        <v>0.34100000000000003</v>
      </c>
      <c r="BL548" s="99">
        <f t="shared" si="40"/>
        <v>0.11799999999999999</v>
      </c>
      <c r="CN548" s="97">
        <v>339</v>
      </c>
      <c r="CO548" s="96" t="s">
        <v>593</v>
      </c>
      <c r="CP548" s="169" t="s">
        <v>1462</v>
      </c>
      <c r="CQ548" s="169" t="s">
        <v>1479</v>
      </c>
      <c r="CR548" s="98">
        <v>43000</v>
      </c>
      <c r="CS548" s="98">
        <v>78400</v>
      </c>
      <c r="CT548" s="170">
        <v>0.49</v>
      </c>
    </row>
    <row r="549" spans="47:98" ht="21" hidden="1" customHeight="1" x14ac:dyDescent="0.25">
      <c r="AU549" s="99"/>
      <c r="AV549" s="100">
        <v>972</v>
      </c>
      <c r="AW549" s="96" t="s">
        <v>2820</v>
      </c>
      <c r="AX549" s="96" t="s">
        <v>834</v>
      </c>
      <c r="AY549" s="101" t="s">
        <v>159</v>
      </c>
      <c r="AZ549" s="101" t="s">
        <v>195</v>
      </c>
      <c r="BA549" s="102">
        <v>75000</v>
      </c>
      <c r="BB549" s="103">
        <v>40000</v>
      </c>
      <c r="BC549" s="103">
        <v>65500</v>
      </c>
      <c r="BD549" s="102">
        <v>351200</v>
      </c>
      <c r="BE549" s="104">
        <v>6.0999999999999999E-2</v>
      </c>
      <c r="BF549" s="105">
        <v>0.84</v>
      </c>
      <c r="BG549" s="102">
        <v>6500</v>
      </c>
      <c r="BH549" s="102">
        <v>380200</v>
      </c>
      <c r="BI549" s="106">
        <v>7.9000000000000001E-2</v>
      </c>
      <c r="BJ549" s="96">
        <v>774</v>
      </c>
      <c r="BK549" s="99">
        <f t="shared" si="39"/>
        <v>5.8000000000000003E-2</v>
      </c>
      <c r="BL549" s="99">
        <f t="shared" si="40"/>
        <v>0.23899999999999999</v>
      </c>
      <c r="CN549" s="97" t="s">
        <v>1543</v>
      </c>
      <c r="CO549" s="96" t="s">
        <v>312</v>
      </c>
      <c r="CP549" s="169" t="s">
        <v>1462</v>
      </c>
      <c r="CQ549" s="169" t="s">
        <v>171</v>
      </c>
      <c r="CR549" s="98">
        <v>38900</v>
      </c>
      <c r="CS549" s="98">
        <v>83000</v>
      </c>
      <c r="CT549" s="170">
        <v>0.45</v>
      </c>
    </row>
    <row r="550" spans="47:98" ht="21" hidden="1" customHeight="1" x14ac:dyDescent="0.25">
      <c r="AU550" s="99"/>
      <c r="AV550" s="100">
        <v>1038</v>
      </c>
      <c r="AW550" s="96" t="s">
        <v>2821</v>
      </c>
      <c r="AX550" s="96" t="s">
        <v>834</v>
      </c>
      <c r="AY550" s="101" t="s">
        <v>163</v>
      </c>
      <c r="AZ550" s="101" t="s">
        <v>195</v>
      </c>
      <c r="BA550" s="102">
        <v>101500</v>
      </c>
      <c r="BB550" s="103">
        <v>40000</v>
      </c>
      <c r="BC550" s="103">
        <v>65500</v>
      </c>
      <c r="BD550" s="102">
        <v>324400</v>
      </c>
      <c r="BE550" s="104">
        <v>0.05</v>
      </c>
      <c r="BF550" s="105">
        <v>0.84</v>
      </c>
      <c r="BG550" s="102">
        <v>6500</v>
      </c>
      <c r="BH550" s="102">
        <v>324400</v>
      </c>
      <c r="BI550" s="106">
        <v>0.05</v>
      </c>
      <c r="BJ550" s="96">
        <v>774</v>
      </c>
      <c r="BK550" s="99">
        <f t="shared" si="39"/>
        <v>0.32600000000000001</v>
      </c>
      <c r="BL550" s="99">
        <f t="shared" si="40"/>
        <v>0.23899999999999999</v>
      </c>
      <c r="CN550" s="97">
        <v>845</v>
      </c>
      <c r="CO550" s="96" t="s">
        <v>849</v>
      </c>
      <c r="CP550" s="169" t="s">
        <v>1467</v>
      </c>
      <c r="CQ550" s="169" t="s">
        <v>177</v>
      </c>
      <c r="CR550" s="98">
        <v>38500</v>
      </c>
      <c r="CS550" s="98">
        <v>60700</v>
      </c>
      <c r="CT550" s="170">
        <v>0.53</v>
      </c>
    </row>
    <row r="551" spans="47:98" ht="21" hidden="1" customHeight="1" x14ac:dyDescent="0.25">
      <c r="AU551" s="99"/>
      <c r="AV551" s="100">
        <v>378</v>
      </c>
      <c r="AW551" s="96" t="s">
        <v>2898</v>
      </c>
      <c r="AX551" s="96" t="s">
        <v>441</v>
      </c>
      <c r="AY551" s="101" t="s">
        <v>159</v>
      </c>
      <c r="AZ551" s="101" t="s">
        <v>192</v>
      </c>
      <c r="BA551" s="102">
        <v>92000</v>
      </c>
      <c r="BB551" s="103">
        <v>44500</v>
      </c>
      <c r="BC551" s="103">
        <v>80500</v>
      </c>
      <c r="BD551" s="102">
        <v>641700</v>
      </c>
      <c r="BE551" s="104">
        <v>7.2999999999999995E-2</v>
      </c>
      <c r="BF551" s="105">
        <v>0.68</v>
      </c>
      <c r="BG551" s="102">
        <v>6750</v>
      </c>
      <c r="BH551" s="102">
        <v>670900</v>
      </c>
      <c r="BI551" s="106">
        <v>8.6999999999999994E-2</v>
      </c>
      <c r="BJ551" s="96">
        <v>827</v>
      </c>
      <c r="BK551" s="99">
        <f t="shared" si="39"/>
        <v>0.23300000000000001</v>
      </c>
      <c r="BL551" s="99">
        <f t="shared" si="40"/>
        <v>0.624</v>
      </c>
      <c r="CN551" s="97" t="s">
        <v>1781</v>
      </c>
      <c r="CO551" s="96" t="s">
        <v>930</v>
      </c>
      <c r="CP551" s="169" t="s">
        <v>1467</v>
      </c>
      <c r="CQ551" s="169" t="s">
        <v>177</v>
      </c>
      <c r="CR551" s="98">
        <v>38600</v>
      </c>
      <c r="CS551" s="98">
        <v>60900</v>
      </c>
      <c r="CT551" s="170">
        <v>0.53</v>
      </c>
    </row>
    <row r="552" spans="47:98" ht="21" hidden="1" customHeight="1" x14ac:dyDescent="0.25">
      <c r="AU552" s="99"/>
      <c r="AV552" s="100">
        <v>460</v>
      </c>
      <c r="AW552" s="96" t="s">
        <v>2899</v>
      </c>
      <c r="AX552" s="96" t="s">
        <v>441</v>
      </c>
      <c r="AY552" s="101" t="s">
        <v>163</v>
      </c>
      <c r="AZ552" s="101" t="s">
        <v>192</v>
      </c>
      <c r="BA552" s="102">
        <v>142500</v>
      </c>
      <c r="BB552" s="103">
        <v>44500</v>
      </c>
      <c r="BC552" s="103">
        <v>80500</v>
      </c>
      <c r="BD552" s="102">
        <v>590900</v>
      </c>
      <c r="BE552" s="104">
        <v>5.7000000000000002E-2</v>
      </c>
      <c r="BF552" s="105">
        <v>0.68</v>
      </c>
      <c r="BG552" s="102">
        <v>6750</v>
      </c>
      <c r="BH552" s="102">
        <v>590900</v>
      </c>
      <c r="BI552" s="106">
        <v>5.7000000000000002E-2</v>
      </c>
      <c r="BJ552" s="96">
        <v>827</v>
      </c>
      <c r="BK552" s="99">
        <f t="shared" si="39"/>
        <v>0.60399999999999998</v>
      </c>
      <c r="BL552" s="99">
        <f t="shared" si="40"/>
        <v>0.624</v>
      </c>
      <c r="CN552" s="97" t="s">
        <v>1781</v>
      </c>
      <c r="CO552" s="96" t="s">
        <v>941</v>
      </c>
      <c r="CP552" s="169" t="s">
        <v>1467</v>
      </c>
      <c r="CQ552" s="169" t="s">
        <v>177</v>
      </c>
      <c r="CR552" s="98">
        <v>38500</v>
      </c>
      <c r="CS552" s="98">
        <v>60900</v>
      </c>
      <c r="CT552" s="170">
        <v>0.57999999999999996</v>
      </c>
    </row>
    <row r="553" spans="47:98" ht="21" hidden="1" customHeight="1" x14ac:dyDescent="0.25">
      <c r="AU553" s="99"/>
      <c r="AV553" s="100">
        <v>402</v>
      </c>
      <c r="AW553" s="96" t="s">
        <v>2900</v>
      </c>
      <c r="AX553" s="96" t="s">
        <v>456</v>
      </c>
      <c r="AY553" s="101" t="s">
        <v>159</v>
      </c>
      <c r="AZ553" s="101" t="s">
        <v>192</v>
      </c>
      <c r="BA553" s="102">
        <v>119500</v>
      </c>
      <c r="BB553" s="103">
        <v>44000</v>
      </c>
      <c r="BC553" s="103">
        <v>72500</v>
      </c>
      <c r="BD553" s="102">
        <v>626000</v>
      </c>
      <c r="BE553" s="104">
        <v>6.4000000000000001E-2</v>
      </c>
      <c r="BF553" s="105">
        <v>0.9</v>
      </c>
      <c r="BG553" s="102">
        <v>5750</v>
      </c>
      <c r="BH553" s="102">
        <v>652300</v>
      </c>
      <c r="BI553" s="106">
        <v>7.2999999999999995E-2</v>
      </c>
      <c r="BJ553" s="96">
        <v>828</v>
      </c>
      <c r="BK553" s="99">
        <f t="shared" si="39"/>
        <v>0.45700000000000002</v>
      </c>
      <c r="BL553" s="99">
        <f t="shared" si="40"/>
        <v>0.57999999999999996</v>
      </c>
      <c r="CN553" s="97" t="s">
        <v>1578</v>
      </c>
      <c r="CO553" s="96" t="s">
        <v>435</v>
      </c>
      <c r="CP553" s="169" t="s">
        <v>1467</v>
      </c>
      <c r="CQ553" s="169" t="s">
        <v>1461</v>
      </c>
      <c r="CR553" s="98">
        <v>44400</v>
      </c>
      <c r="CS553" s="98">
        <v>79400</v>
      </c>
      <c r="CT553" s="170">
        <v>0.54</v>
      </c>
    </row>
    <row r="554" spans="47:98" ht="21" hidden="1" customHeight="1" x14ac:dyDescent="0.25">
      <c r="AU554" s="99"/>
      <c r="AV554" s="100">
        <v>497</v>
      </c>
      <c r="AW554" s="96" t="s">
        <v>2901</v>
      </c>
      <c r="AX554" s="96" t="s">
        <v>456</v>
      </c>
      <c r="AY554" s="101" t="s">
        <v>163</v>
      </c>
      <c r="AZ554" s="101" t="s">
        <v>192</v>
      </c>
      <c r="BA554" s="102">
        <v>173000</v>
      </c>
      <c r="BB554" s="103">
        <v>44000</v>
      </c>
      <c r="BC554" s="103">
        <v>72500</v>
      </c>
      <c r="BD554" s="102">
        <v>572800</v>
      </c>
      <c r="BE554" s="104">
        <v>5.0999999999999997E-2</v>
      </c>
      <c r="BF554" s="105">
        <v>0.9</v>
      </c>
      <c r="BG554" s="102">
        <v>5750</v>
      </c>
      <c r="BH554" s="102">
        <v>572800</v>
      </c>
      <c r="BI554" s="106">
        <v>5.0999999999999997E-2</v>
      </c>
      <c r="BJ554" s="96">
        <v>828</v>
      </c>
      <c r="BK554" s="99">
        <f t="shared" si="39"/>
        <v>0.81</v>
      </c>
      <c r="BL554" s="99">
        <f t="shared" si="40"/>
        <v>0.57999999999999996</v>
      </c>
      <c r="CN554" s="97" t="s">
        <v>1628</v>
      </c>
      <c r="CO554" s="96" t="s">
        <v>507</v>
      </c>
      <c r="CP554" s="169" t="s">
        <v>1448</v>
      </c>
      <c r="CQ554" s="169" t="s">
        <v>1461</v>
      </c>
      <c r="CR554" s="98">
        <v>42400</v>
      </c>
      <c r="CS554" s="98">
        <v>74300</v>
      </c>
      <c r="CT554" s="170">
        <v>0.54</v>
      </c>
    </row>
    <row r="555" spans="47:98" ht="21" hidden="1" customHeight="1" x14ac:dyDescent="0.25">
      <c r="AU555" s="99"/>
      <c r="AV555" s="100">
        <v>1050</v>
      </c>
      <c r="AW555" s="96" t="s">
        <v>2902</v>
      </c>
      <c r="AX555" s="96" t="s">
        <v>876</v>
      </c>
      <c r="AY555" s="101" t="s">
        <v>159</v>
      </c>
      <c r="AZ555" s="101" t="s">
        <v>192</v>
      </c>
      <c r="BA555" s="102">
        <v>123500</v>
      </c>
      <c r="BB555" s="103">
        <v>42000</v>
      </c>
      <c r="BC555" s="103">
        <v>65500</v>
      </c>
      <c r="BD555" s="102">
        <v>318600</v>
      </c>
      <c r="BE555" s="104">
        <v>4.4999999999999998E-2</v>
      </c>
      <c r="BF555" s="105">
        <v>0.89</v>
      </c>
      <c r="BG555" s="102">
        <v>7750</v>
      </c>
      <c r="BH555" s="102">
        <v>353500</v>
      </c>
      <c r="BI555" s="106">
        <v>5.6000000000000001E-2</v>
      </c>
      <c r="BJ555" s="96">
        <v>829</v>
      </c>
      <c r="BK555" s="99">
        <f t="shared" si="39"/>
        <v>0.48</v>
      </c>
      <c r="BL555" s="99">
        <f t="shared" si="40"/>
        <v>0.41699999999999998</v>
      </c>
      <c r="CN555" s="97" t="s">
        <v>1591</v>
      </c>
      <c r="CO555" s="96" t="s">
        <v>515</v>
      </c>
      <c r="CP555" s="169" t="s">
        <v>1462</v>
      </c>
      <c r="CQ555" s="169" t="s">
        <v>177</v>
      </c>
      <c r="CR555" s="98">
        <v>38600</v>
      </c>
      <c r="CS555" s="98">
        <v>78100</v>
      </c>
      <c r="CT555" s="170">
        <v>0.66</v>
      </c>
    </row>
    <row r="556" spans="47:98" ht="21" hidden="1" customHeight="1" x14ac:dyDescent="0.25">
      <c r="AU556" s="99"/>
      <c r="AV556" s="100">
        <v>1164</v>
      </c>
      <c r="AW556" s="96" t="s">
        <v>2903</v>
      </c>
      <c r="AX556" s="96" t="s">
        <v>876</v>
      </c>
      <c r="AY556" s="101" t="s">
        <v>163</v>
      </c>
      <c r="AZ556" s="101" t="s">
        <v>192</v>
      </c>
      <c r="BA556" s="102">
        <v>176000</v>
      </c>
      <c r="BB556" s="103">
        <v>42000</v>
      </c>
      <c r="BC556" s="103">
        <v>65500</v>
      </c>
      <c r="BD556" s="102">
        <v>266000</v>
      </c>
      <c r="BE556" s="104">
        <v>3.2000000000000001E-2</v>
      </c>
      <c r="BF556" s="105">
        <v>0.89</v>
      </c>
      <c r="BG556" s="102">
        <v>7750</v>
      </c>
      <c r="BH556" s="102">
        <v>266000</v>
      </c>
      <c r="BI556" s="106">
        <v>3.2000000000000001E-2</v>
      </c>
      <c r="BJ556" s="96">
        <v>829</v>
      </c>
      <c r="BK556" s="99">
        <f t="shared" si="39"/>
        <v>0.82299999999999995</v>
      </c>
      <c r="BL556" s="99">
        <f t="shared" si="40"/>
        <v>0.41699999999999998</v>
      </c>
      <c r="CN556" s="97" t="s">
        <v>1713</v>
      </c>
      <c r="CO556" s="96" t="s">
        <v>982</v>
      </c>
      <c r="CP556" s="169" t="s">
        <v>1467</v>
      </c>
      <c r="CQ556" s="169" t="s">
        <v>1464</v>
      </c>
      <c r="CR556" s="98">
        <v>42100</v>
      </c>
      <c r="CS556" s="98">
        <v>66600</v>
      </c>
      <c r="CT556" s="170">
        <v>0.59</v>
      </c>
    </row>
    <row r="557" spans="47:98" ht="21" hidden="1" customHeight="1" x14ac:dyDescent="0.25">
      <c r="AU557" s="99"/>
      <c r="AV557" s="100">
        <v>155</v>
      </c>
      <c r="AW557" s="96" t="s">
        <v>3065</v>
      </c>
      <c r="AX557" s="96" t="s">
        <v>288</v>
      </c>
      <c r="AY557" s="101" t="s">
        <v>152</v>
      </c>
      <c r="AZ557" s="101" t="s">
        <v>166</v>
      </c>
      <c r="BA557" s="102">
        <v>227000</v>
      </c>
      <c r="BB557" s="103">
        <v>52000</v>
      </c>
      <c r="BC557" s="103">
        <v>99500</v>
      </c>
      <c r="BD557" s="102">
        <v>842300</v>
      </c>
      <c r="BE557" s="104">
        <v>5.3999999999999999E-2</v>
      </c>
      <c r="BF557" s="105">
        <v>0.48</v>
      </c>
      <c r="BG557" s="102">
        <v>24250</v>
      </c>
      <c r="BH557" s="102">
        <v>940400</v>
      </c>
      <c r="BI557" s="106">
        <v>7.3999999999999996E-2</v>
      </c>
      <c r="BJ557" s="96">
        <v>957</v>
      </c>
      <c r="BK557" s="99">
        <f t="shared" si="39"/>
        <v>0.98599999999999999</v>
      </c>
      <c r="BL557" s="99">
        <f t="shared" si="40"/>
        <v>0.92400000000000004</v>
      </c>
      <c r="CN557" s="97">
        <v>169</v>
      </c>
      <c r="CO557" s="96" t="s">
        <v>237</v>
      </c>
      <c r="CP557" s="169" t="s">
        <v>1447</v>
      </c>
      <c r="CQ557" s="169" t="s">
        <v>195</v>
      </c>
      <c r="CR557" s="98">
        <v>57000</v>
      </c>
      <c r="CS557" s="98">
        <v>86600</v>
      </c>
      <c r="CT557" s="170">
        <v>0.66</v>
      </c>
    </row>
    <row r="558" spans="47:98" ht="21" hidden="1" customHeight="1" x14ac:dyDescent="0.25">
      <c r="AU558" s="99"/>
      <c r="AV558" s="100">
        <v>949</v>
      </c>
      <c r="AW558" s="96" t="s">
        <v>3074</v>
      </c>
      <c r="AX558" s="96" t="s">
        <v>817</v>
      </c>
      <c r="AY558" s="101" t="s">
        <v>152</v>
      </c>
      <c r="AZ558" s="101" t="s">
        <v>177</v>
      </c>
      <c r="BA558" s="102">
        <v>167000</v>
      </c>
      <c r="BB558" s="103">
        <v>36500</v>
      </c>
      <c r="BC558" s="103">
        <v>71000</v>
      </c>
      <c r="BD558" s="102">
        <v>363500</v>
      </c>
      <c r="BE558" s="104">
        <v>4.1000000000000002E-2</v>
      </c>
      <c r="BF558" s="105">
        <v>0.97</v>
      </c>
      <c r="BG558" s="102">
        <v>10750</v>
      </c>
      <c r="BH558" s="102">
        <v>412200</v>
      </c>
      <c r="BI558" s="106">
        <v>5.2999999999999999E-2</v>
      </c>
      <c r="BJ558" s="96">
        <v>963</v>
      </c>
      <c r="BK558" s="99">
        <f t="shared" si="39"/>
        <v>0.77500000000000002</v>
      </c>
      <c r="BL558" s="99">
        <f t="shared" si="40"/>
        <v>0.06</v>
      </c>
      <c r="CN558" s="97" t="s">
        <v>1546</v>
      </c>
      <c r="CO558" s="96" t="s">
        <v>319</v>
      </c>
      <c r="CP558" s="169" t="s">
        <v>1447</v>
      </c>
      <c r="CQ558" s="169" t="s">
        <v>1461</v>
      </c>
      <c r="CR558" s="98">
        <v>48000</v>
      </c>
      <c r="CS558" s="98">
        <v>82800</v>
      </c>
      <c r="CT558" s="170">
        <v>0.55000000000000004</v>
      </c>
    </row>
    <row r="559" spans="47:98" ht="21" hidden="1" customHeight="1" x14ac:dyDescent="0.25">
      <c r="AU559" s="99"/>
      <c r="AV559" s="100">
        <v>427</v>
      </c>
      <c r="AW559" s="96" t="s">
        <v>3118</v>
      </c>
      <c r="AX559" s="96" t="s">
        <v>474</v>
      </c>
      <c r="AY559" s="101" t="s">
        <v>152</v>
      </c>
      <c r="AZ559" s="101" t="s">
        <v>171</v>
      </c>
      <c r="BA559" s="102">
        <v>156500</v>
      </c>
      <c r="BB559" s="103">
        <v>46000</v>
      </c>
      <c r="BC559" s="103">
        <v>85500</v>
      </c>
      <c r="BD559" s="102">
        <v>610900</v>
      </c>
      <c r="BE559" s="104">
        <v>5.6000000000000001E-2</v>
      </c>
      <c r="BF559" s="105">
        <v>1</v>
      </c>
      <c r="BG559" s="102">
        <v>19250</v>
      </c>
      <c r="BH559" s="102">
        <v>690000</v>
      </c>
      <c r="BI559" s="106">
        <v>8.1000000000000003E-2</v>
      </c>
      <c r="BJ559" s="96">
        <v>996</v>
      </c>
      <c r="BK559" s="99">
        <f t="shared" si="39"/>
        <v>0.72</v>
      </c>
      <c r="BL559" s="99">
        <f t="shared" si="40"/>
        <v>0.71899999999999997</v>
      </c>
      <c r="CN559" s="97" t="s">
        <v>1706</v>
      </c>
      <c r="CO559" s="96" t="s">
        <v>963</v>
      </c>
      <c r="CP559" s="169" t="s">
        <v>1462</v>
      </c>
      <c r="CQ559" s="169" t="s">
        <v>177</v>
      </c>
      <c r="CR559" s="98">
        <v>40500</v>
      </c>
      <c r="CS559" s="98">
        <v>67000</v>
      </c>
      <c r="CT559" s="170">
        <v>0.48</v>
      </c>
    </row>
    <row r="560" spans="47:98" ht="21" hidden="1" customHeight="1" x14ac:dyDescent="0.25">
      <c r="AU560" s="99"/>
      <c r="AV560" s="100">
        <v>998</v>
      </c>
      <c r="AW560" s="96" t="s">
        <v>2180</v>
      </c>
      <c r="AX560" s="96" t="s">
        <v>847</v>
      </c>
      <c r="AY560" s="101" t="s">
        <v>159</v>
      </c>
      <c r="AZ560" s="101" t="s">
        <v>195</v>
      </c>
      <c r="BA560" s="102">
        <v>65000</v>
      </c>
      <c r="BB560" s="103">
        <v>37000</v>
      </c>
      <c r="BC560" s="103">
        <v>61000</v>
      </c>
      <c r="BD560" s="102">
        <v>338900</v>
      </c>
      <c r="BE560" s="104">
        <v>6.4000000000000001E-2</v>
      </c>
      <c r="BF560" s="105">
        <v>0.92</v>
      </c>
      <c r="BG560" s="102">
        <v>6000</v>
      </c>
      <c r="BH560" s="102">
        <v>366400</v>
      </c>
      <c r="BI560" s="106">
        <v>8.4000000000000005E-2</v>
      </c>
      <c r="BJ560" s="96">
        <v>204</v>
      </c>
      <c r="BK560" s="99">
        <f t="shared" si="39"/>
        <v>7.0000000000000001E-3</v>
      </c>
      <c r="BL560" s="99">
        <f t="shared" si="40"/>
        <v>7.4999999999999997E-2</v>
      </c>
      <c r="CN560" s="97" t="s">
        <v>1730</v>
      </c>
      <c r="CO560" s="96" t="s">
        <v>967</v>
      </c>
      <c r="CP560" s="169" t="s">
        <v>1467</v>
      </c>
      <c r="CQ560" s="169" t="s">
        <v>166</v>
      </c>
      <c r="CR560" s="98">
        <v>41400</v>
      </c>
      <c r="CS560" s="98">
        <v>65300</v>
      </c>
      <c r="CT560" s="170">
        <v>0.63</v>
      </c>
    </row>
    <row r="561" spans="47:98" ht="21" hidden="1" customHeight="1" x14ac:dyDescent="0.25">
      <c r="AU561" s="99"/>
      <c r="AV561" s="100">
        <v>1073</v>
      </c>
      <c r="AW561" s="96" t="s">
        <v>2181</v>
      </c>
      <c r="AX561" s="96" t="s">
        <v>847</v>
      </c>
      <c r="AY561" s="101" t="s">
        <v>163</v>
      </c>
      <c r="AZ561" s="101" t="s">
        <v>195</v>
      </c>
      <c r="BA561" s="102">
        <v>98000</v>
      </c>
      <c r="BB561" s="103">
        <v>37000</v>
      </c>
      <c r="BC561" s="103">
        <v>61000</v>
      </c>
      <c r="BD561" s="102">
        <v>305900</v>
      </c>
      <c r="BE561" s="104">
        <v>0.05</v>
      </c>
      <c r="BF561" s="105">
        <v>0.92</v>
      </c>
      <c r="BG561" s="102">
        <v>6000</v>
      </c>
      <c r="BH561" s="102">
        <v>305900</v>
      </c>
      <c r="BI561" s="106">
        <v>0.05</v>
      </c>
      <c r="BJ561" s="96">
        <v>204</v>
      </c>
      <c r="BK561" s="99">
        <f t="shared" si="39"/>
        <v>0.29599999999999999</v>
      </c>
      <c r="BL561" s="99">
        <f t="shared" si="40"/>
        <v>7.4999999999999997E-2</v>
      </c>
      <c r="CN561" s="97" t="s">
        <v>1539</v>
      </c>
      <c r="CO561" s="96" t="s">
        <v>303</v>
      </c>
      <c r="CP561" s="169" t="s">
        <v>1451</v>
      </c>
      <c r="CQ561" s="169" t="s">
        <v>166</v>
      </c>
      <c r="CR561" s="98">
        <v>49700</v>
      </c>
      <c r="CS561" s="98">
        <v>83500</v>
      </c>
      <c r="CT561" s="170">
        <v>0.4</v>
      </c>
    </row>
    <row r="562" spans="47:98" ht="21" hidden="1" customHeight="1" x14ac:dyDescent="0.25">
      <c r="AU562" s="99"/>
      <c r="AV562" s="100">
        <v>1456</v>
      </c>
      <c r="AW562" s="96" t="s">
        <v>2331</v>
      </c>
      <c r="AX562" s="96" t="s">
        <v>1091</v>
      </c>
      <c r="AY562" s="101" t="s">
        <v>159</v>
      </c>
      <c r="AZ562" s="101" t="s">
        <v>192</v>
      </c>
      <c r="BA562" s="102">
        <v>83500</v>
      </c>
      <c r="BB562" s="103">
        <v>36500</v>
      </c>
      <c r="BC562" s="103">
        <v>54500</v>
      </c>
      <c r="BD562" s="102">
        <v>8633</v>
      </c>
      <c r="BE562" s="104">
        <v>5.0000000000000001E-3</v>
      </c>
      <c r="BF562" s="105">
        <v>0.89</v>
      </c>
      <c r="BG562" s="102">
        <v>8500</v>
      </c>
      <c r="BH562" s="102">
        <v>47960</v>
      </c>
      <c r="BI562" s="106">
        <v>2.5999999999999999E-2</v>
      </c>
      <c r="BJ562" s="96">
        <v>362</v>
      </c>
      <c r="BK562" s="99">
        <f t="shared" si="39"/>
        <v>0.14099999999999999</v>
      </c>
      <c r="BL562" s="99">
        <f t="shared" si="40"/>
        <v>0.06</v>
      </c>
      <c r="CN562" s="97" t="s">
        <v>1537</v>
      </c>
      <c r="CO562" s="96" t="s">
        <v>427</v>
      </c>
      <c r="CP562" s="169" t="s">
        <v>1447</v>
      </c>
      <c r="CQ562" s="169" t="s">
        <v>177</v>
      </c>
      <c r="CR562" s="98">
        <v>42300</v>
      </c>
      <c r="CS562" s="98">
        <v>84300</v>
      </c>
      <c r="CT562" s="170">
        <v>0.56000000000000005</v>
      </c>
    </row>
    <row r="563" spans="47:98" ht="21" hidden="1" customHeight="1" x14ac:dyDescent="0.25">
      <c r="AU563" s="99"/>
      <c r="AV563" s="100">
        <v>1469</v>
      </c>
      <c r="AW563" s="96" t="s">
        <v>2332</v>
      </c>
      <c r="AX563" s="96" t="s">
        <v>1091</v>
      </c>
      <c r="AY563" s="101" t="s">
        <v>163</v>
      </c>
      <c r="AZ563" s="101" t="s">
        <v>192</v>
      </c>
      <c r="BA563" s="102">
        <v>117000</v>
      </c>
      <c r="BB563" s="103">
        <v>36500</v>
      </c>
      <c r="BC563" s="103">
        <v>54500</v>
      </c>
      <c r="BD563" s="102">
        <v>-24700</v>
      </c>
      <c r="BE563" s="104">
        <v>-7.0000000000000001E-3</v>
      </c>
      <c r="BF563" s="105">
        <v>0.89</v>
      </c>
      <c r="BG563" s="102">
        <v>8500</v>
      </c>
      <c r="BH563" s="102">
        <v>-24700</v>
      </c>
      <c r="BI563" s="106">
        <v>-7.0000000000000001E-3</v>
      </c>
      <c r="BJ563" s="96">
        <v>362</v>
      </c>
      <c r="BK563" s="99">
        <f t="shared" si="39"/>
        <v>0.434</v>
      </c>
      <c r="BL563" s="99">
        <f t="shared" si="40"/>
        <v>0.06</v>
      </c>
      <c r="CN563" s="97" t="s">
        <v>1574</v>
      </c>
      <c r="CO563" s="96" t="s">
        <v>313</v>
      </c>
      <c r="CP563" s="169" t="s">
        <v>1447</v>
      </c>
      <c r="CQ563" s="169" t="s">
        <v>171</v>
      </c>
      <c r="CR563" s="98">
        <v>50700</v>
      </c>
      <c r="CS563" s="98">
        <v>80100</v>
      </c>
      <c r="CT563" s="169" t="s">
        <v>1459</v>
      </c>
    </row>
    <row r="564" spans="47:98" ht="21" hidden="1" customHeight="1" x14ac:dyDescent="0.25">
      <c r="AU564" s="99"/>
      <c r="AV564" s="100">
        <v>442</v>
      </c>
      <c r="AW564" s="96" t="s">
        <v>2445</v>
      </c>
      <c r="AX564" s="96" t="s">
        <v>483</v>
      </c>
      <c r="AY564" s="101" t="s">
        <v>159</v>
      </c>
      <c r="AZ564" s="101" t="s">
        <v>192</v>
      </c>
      <c r="BA564" s="102">
        <v>83500</v>
      </c>
      <c r="BB564" s="103">
        <v>44000</v>
      </c>
      <c r="BC564" s="103">
        <v>76000</v>
      </c>
      <c r="BD564" s="102">
        <v>602000</v>
      </c>
      <c r="BE564" s="104">
        <v>7.3999999999999996E-2</v>
      </c>
      <c r="BF564" s="105">
        <v>0.88</v>
      </c>
      <c r="BG564" s="102">
        <v>7500</v>
      </c>
      <c r="BH564" s="102">
        <v>635800</v>
      </c>
      <c r="BI564" s="106">
        <v>9.2999999999999999E-2</v>
      </c>
      <c r="BJ564" s="96">
        <v>467</v>
      </c>
      <c r="BK564" s="99">
        <f t="shared" si="39"/>
        <v>0.14099999999999999</v>
      </c>
      <c r="BL564" s="99">
        <f t="shared" si="40"/>
        <v>0.57999999999999996</v>
      </c>
      <c r="CN564" s="97" t="s">
        <v>1646</v>
      </c>
      <c r="CO564" s="96" t="s">
        <v>734</v>
      </c>
      <c r="CP564" s="169" t="s">
        <v>1447</v>
      </c>
      <c r="CQ564" s="169" t="s">
        <v>1464</v>
      </c>
      <c r="CR564" s="98">
        <v>46500</v>
      </c>
      <c r="CS564" s="98">
        <v>72000</v>
      </c>
      <c r="CT564" s="170">
        <v>0.65</v>
      </c>
    </row>
    <row r="565" spans="47:98" ht="21" hidden="1" customHeight="1" x14ac:dyDescent="0.25">
      <c r="AU565" s="99"/>
      <c r="AV565" s="100">
        <v>517</v>
      </c>
      <c r="AW565" s="96" t="s">
        <v>2446</v>
      </c>
      <c r="AX565" s="96" t="s">
        <v>483</v>
      </c>
      <c r="AY565" s="101" t="s">
        <v>163</v>
      </c>
      <c r="AZ565" s="101" t="s">
        <v>192</v>
      </c>
      <c r="BA565" s="102">
        <v>120000</v>
      </c>
      <c r="BB565" s="103">
        <v>44000</v>
      </c>
      <c r="BC565" s="103">
        <v>76000</v>
      </c>
      <c r="BD565" s="102">
        <v>565700</v>
      </c>
      <c r="BE565" s="104">
        <v>6.0999999999999999E-2</v>
      </c>
      <c r="BF565" s="105">
        <v>0.88</v>
      </c>
      <c r="BG565" s="102">
        <v>7500</v>
      </c>
      <c r="BH565" s="102">
        <v>565700</v>
      </c>
      <c r="BI565" s="106">
        <v>6.0999999999999999E-2</v>
      </c>
      <c r="BJ565" s="96">
        <v>467</v>
      </c>
      <c r="BK565" s="99">
        <f t="shared" si="39"/>
        <v>0.46300000000000002</v>
      </c>
      <c r="BL565" s="99">
        <f t="shared" si="40"/>
        <v>0.57999999999999996</v>
      </c>
      <c r="CN565" s="97">
        <v>516</v>
      </c>
      <c r="CO565" s="96" t="s">
        <v>438</v>
      </c>
      <c r="CP565" s="169" t="s">
        <v>1462</v>
      </c>
      <c r="CQ565" s="169" t="s">
        <v>177</v>
      </c>
      <c r="CR565" s="98">
        <v>38900</v>
      </c>
      <c r="CS565" s="98">
        <v>71500</v>
      </c>
      <c r="CT565" s="170">
        <v>0.62</v>
      </c>
    </row>
    <row r="566" spans="47:98" ht="21" hidden="1" customHeight="1" x14ac:dyDescent="0.25">
      <c r="AU566" s="99"/>
      <c r="AV566" s="100">
        <v>1290</v>
      </c>
      <c r="AW566" s="96" t="s">
        <v>2447</v>
      </c>
      <c r="AX566" s="96" t="s">
        <v>1022</v>
      </c>
      <c r="AY566" s="101" t="s">
        <v>159</v>
      </c>
      <c r="AZ566" s="101" t="s">
        <v>195</v>
      </c>
      <c r="BA566" s="102">
        <v>63000</v>
      </c>
      <c r="BB566" s="103">
        <v>39500</v>
      </c>
      <c r="BC566" s="103">
        <v>50000</v>
      </c>
      <c r="BD566" s="102">
        <v>197900</v>
      </c>
      <c r="BE566" s="104">
        <v>0.05</v>
      </c>
      <c r="BF566" s="105">
        <v>0.95</v>
      </c>
      <c r="BG566" s="102">
        <v>8500</v>
      </c>
      <c r="BH566" s="102">
        <v>235800</v>
      </c>
      <c r="BI566" s="106">
        <v>8.3000000000000004E-2</v>
      </c>
      <c r="BJ566" s="96">
        <v>468</v>
      </c>
      <c r="BK566" s="99">
        <f t="shared" si="39"/>
        <v>6.0000000000000001E-3</v>
      </c>
      <c r="BL566" s="99">
        <f t="shared" si="40"/>
        <v>0.19600000000000001</v>
      </c>
      <c r="CN566" s="97" t="s">
        <v>1716</v>
      </c>
      <c r="CO566" s="96" t="s">
        <v>1717</v>
      </c>
      <c r="CP566" s="169" t="s">
        <v>1451</v>
      </c>
      <c r="CQ566" s="169" t="s">
        <v>160</v>
      </c>
      <c r="CR566" s="98">
        <v>45200</v>
      </c>
      <c r="CS566" s="98">
        <v>66200</v>
      </c>
      <c r="CT566" s="170">
        <v>0.56000000000000005</v>
      </c>
    </row>
    <row r="567" spans="47:98" ht="21" hidden="1" customHeight="1" x14ac:dyDescent="0.25">
      <c r="AU567" s="99"/>
      <c r="AV567" s="100">
        <v>1338</v>
      </c>
      <c r="AW567" s="96" t="s">
        <v>2448</v>
      </c>
      <c r="AX567" s="96" t="s">
        <v>1022</v>
      </c>
      <c r="AY567" s="101" t="s">
        <v>163</v>
      </c>
      <c r="AZ567" s="101" t="s">
        <v>195</v>
      </c>
      <c r="BA567" s="102">
        <v>97500</v>
      </c>
      <c r="BB567" s="103">
        <v>39500</v>
      </c>
      <c r="BC567" s="103">
        <v>50000</v>
      </c>
      <c r="BD567" s="102">
        <v>163600</v>
      </c>
      <c r="BE567" s="104">
        <v>3.5000000000000003E-2</v>
      </c>
      <c r="BF567" s="105">
        <v>0.95</v>
      </c>
      <c r="BG567" s="102">
        <v>8500</v>
      </c>
      <c r="BH567" s="102">
        <v>163600</v>
      </c>
      <c r="BI567" s="106">
        <v>3.5000000000000003E-2</v>
      </c>
      <c r="BJ567" s="96">
        <v>468</v>
      </c>
      <c r="BK567" s="99">
        <f t="shared" si="39"/>
        <v>0.28999999999999998</v>
      </c>
      <c r="BL567" s="99">
        <f t="shared" si="40"/>
        <v>0.19600000000000001</v>
      </c>
      <c r="CN567" s="97" t="s">
        <v>1603</v>
      </c>
      <c r="CO567" s="96" t="s">
        <v>1604</v>
      </c>
      <c r="CP567" s="169" t="s">
        <v>1451</v>
      </c>
      <c r="CQ567" s="169" t="s">
        <v>195</v>
      </c>
      <c r="CR567" s="98">
        <v>48300</v>
      </c>
      <c r="CS567" s="98">
        <v>76600</v>
      </c>
      <c r="CT567" s="170">
        <v>0.51</v>
      </c>
    </row>
    <row r="568" spans="47:98" ht="21" hidden="1" customHeight="1" x14ac:dyDescent="0.25">
      <c r="AU568" s="99"/>
      <c r="AV568" s="100">
        <v>673</v>
      </c>
      <c r="AW568" s="96" t="s">
        <v>2896</v>
      </c>
      <c r="AX568" s="96" t="s">
        <v>634</v>
      </c>
      <c r="AY568" s="101" t="s">
        <v>159</v>
      </c>
      <c r="AZ568" s="101" t="s">
        <v>192</v>
      </c>
      <c r="BA568" s="102">
        <v>83500</v>
      </c>
      <c r="BB568" s="103">
        <v>40500</v>
      </c>
      <c r="BC568" s="103">
        <v>67000</v>
      </c>
      <c r="BD568" s="102">
        <v>488200</v>
      </c>
      <c r="BE568" s="104">
        <v>6.8000000000000005E-2</v>
      </c>
      <c r="BF568" s="105">
        <v>0.73</v>
      </c>
      <c r="BG568" s="102">
        <v>6750</v>
      </c>
      <c r="BH568" s="102">
        <v>518100</v>
      </c>
      <c r="BI568" s="106">
        <v>8.3000000000000004E-2</v>
      </c>
      <c r="BJ568" s="96">
        <v>826</v>
      </c>
      <c r="BK568" s="99">
        <f t="shared" si="39"/>
        <v>0.14099999999999999</v>
      </c>
      <c r="BL568" s="99">
        <f t="shared" si="40"/>
        <v>0.28000000000000003</v>
      </c>
      <c r="CN568" s="97" t="s">
        <v>1571</v>
      </c>
      <c r="CO568" s="96" t="s">
        <v>1572</v>
      </c>
      <c r="CP568" s="169" t="s">
        <v>1451</v>
      </c>
      <c r="CQ568" s="169" t="s">
        <v>195</v>
      </c>
      <c r="CR568" s="98">
        <v>49400</v>
      </c>
      <c r="CS568" s="98">
        <v>80400</v>
      </c>
      <c r="CT568" s="170">
        <v>0.52</v>
      </c>
    </row>
    <row r="569" spans="47:98" ht="21" hidden="1" customHeight="1" x14ac:dyDescent="0.25">
      <c r="AU569" s="99"/>
      <c r="AV569" s="100">
        <v>754</v>
      </c>
      <c r="AW569" s="96" t="s">
        <v>2897</v>
      </c>
      <c r="AX569" s="96" t="s">
        <v>634</v>
      </c>
      <c r="AY569" s="101" t="s">
        <v>163</v>
      </c>
      <c r="AZ569" s="101" t="s">
        <v>192</v>
      </c>
      <c r="BA569" s="102">
        <v>119000</v>
      </c>
      <c r="BB569" s="103">
        <v>40500</v>
      </c>
      <c r="BC569" s="103">
        <v>67000</v>
      </c>
      <c r="BD569" s="102">
        <v>452600</v>
      </c>
      <c r="BE569" s="104">
        <v>5.5E-2</v>
      </c>
      <c r="BF569" s="105">
        <v>0.73</v>
      </c>
      <c r="BG569" s="102">
        <v>6750</v>
      </c>
      <c r="BH569" s="102">
        <v>452600</v>
      </c>
      <c r="BI569" s="106">
        <v>5.5E-2</v>
      </c>
      <c r="BJ569" s="96">
        <v>826</v>
      </c>
      <c r="BK569" s="99">
        <f t="shared" si="39"/>
        <v>0.45100000000000001</v>
      </c>
      <c r="BL569" s="99">
        <f t="shared" si="40"/>
        <v>0.28000000000000003</v>
      </c>
      <c r="CN569" s="97" t="s">
        <v>1534</v>
      </c>
      <c r="CO569" s="96" t="s">
        <v>314</v>
      </c>
      <c r="CP569" s="169" t="s">
        <v>1451</v>
      </c>
      <c r="CQ569" s="169" t="s">
        <v>1479</v>
      </c>
      <c r="CR569" s="98">
        <v>50600</v>
      </c>
      <c r="CS569" s="98">
        <v>84500</v>
      </c>
      <c r="CT569" s="170">
        <v>0.5</v>
      </c>
    </row>
    <row r="570" spans="47:98" ht="21" hidden="1" customHeight="1" x14ac:dyDescent="0.25">
      <c r="AU570" s="99"/>
      <c r="AV570" s="100">
        <v>1081</v>
      </c>
      <c r="AW570" s="96" t="s">
        <v>2977</v>
      </c>
      <c r="AX570" s="96" t="s">
        <v>895</v>
      </c>
      <c r="AY570" s="101" t="s">
        <v>159</v>
      </c>
      <c r="AZ570" s="101" t="s">
        <v>192</v>
      </c>
      <c r="BA570" s="102">
        <v>77500</v>
      </c>
      <c r="BB570" s="103">
        <v>38000</v>
      </c>
      <c r="BC570" s="103">
        <v>65000</v>
      </c>
      <c r="BD570" s="102">
        <v>301600</v>
      </c>
      <c r="BE570" s="104">
        <v>5.6000000000000001E-2</v>
      </c>
      <c r="BF570" s="105">
        <v>0.85</v>
      </c>
      <c r="BG570" s="102">
        <v>7500</v>
      </c>
      <c r="BH570" s="102">
        <v>335700</v>
      </c>
      <c r="BI570" s="106">
        <v>7.6999999999999999E-2</v>
      </c>
      <c r="BJ570" s="96">
        <v>894</v>
      </c>
      <c r="BK570" s="99">
        <f t="shared" si="39"/>
        <v>8.3000000000000004E-2</v>
      </c>
      <c r="BL570" s="99">
        <f t="shared" si="40"/>
        <v>0.11799999999999999</v>
      </c>
      <c r="CN570" s="97" t="s">
        <v>1517</v>
      </c>
      <c r="CO570" s="96" t="s">
        <v>454</v>
      </c>
      <c r="CP570" s="169" t="s">
        <v>1447</v>
      </c>
      <c r="CQ570" s="169" t="s">
        <v>1454</v>
      </c>
      <c r="CR570" s="98">
        <v>44800</v>
      </c>
      <c r="CS570" s="98">
        <v>86500</v>
      </c>
      <c r="CT570" s="170">
        <v>0.46</v>
      </c>
    </row>
    <row r="571" spans="47:98" ht="21" hidden="1" customHeight="1" x14ac:dyDescent="0.25">
      <c r="AU571" s="99"/>
      <c r="AV571" s="100">
        <v>1163</v>
      </c>
      <c r="AW571" s="96" t="s">
        <v>2978</v>
      </c>
      <c r="AX571" s="96" t="s">
        <v>895</v>
      </c>
      <c r="AY571" s="101" t="s">
        <v>163</v>
      </c>
      <c r="AZ571" s="101" t="s">
        <v>192</v>
      </c>
      <c r="BA571" s="102">
        <v>112500</v>
      </c>
      <c r="BB571" s="103">
        <v>38000</v>
      </c>
      <c r="BC571" s="103">
        <v>65000</v>
      </c>
      <c r="BD571" s="102">
        <v>266100</v>
      </c>
      <c r="BE571" s="104">
        <v>4.2999999999999997E-2</v>
      </c>
      <c r="BF571" s="105">
        <v>0.85</v>
      </c>
      <c r="BG571" s="102">
        <v>7500</v>
      </c>
      <c r="BH571" s="102">
        <v>266100</v>
      </c>
      <c r="BI571" s="106">
        <v>4.2999999999999997E-2</v>
      </c>
      <c r="BJ571" s="96">
        <v>894</v>
      </c>
      <c r="BK571" s="99">
        <f t="shared" si="39"/>
        <v>0.40300000000000002</v>
      </c>
      <c r="BL571" s="99">
        <f t="shared" si="40"/>
        <v>0.11799999999999999</v>
      </c>
      <c r="CN571" s="97" t="s">
        <v>1679</v>
      </c>
      <c r="CO571" s="96" t="s">
        <v>666</v>
      </c>
      <c r="CP571" s="169" t="s">
        <v>1451</v>
      </c>
      <c r="CQ571" s="169" t="s">
        <v>177</v>
      </c>
      <c r="CR571" s="98">
        <v>40500</v>
      </c>
      <c r="CS571" s="98">
        <v>69200</v>
      </c>
      <c r="CT571" s="170">
        <v>0.38</v>
      </c>
    </row>
    <row r="572" spans="47:98" ht="21" hidden="1" customHeight="1" x14ac:dyDescent="0.25">
      <c r="AU572" s="99"/>
      <c r="AV572" s="100">
        <v>513</v>
      </c>
      <c r="AW572" s="96" t="s">
        <v>2108</v>
      </c>
      <c r="AX572" s="96" t="s">
        <v>532</v>
      </c>
      <c r="AY572" s="101" t="s">
        <v>152</v>
      </c>
      <c r="AZ572" s="101" t="s">
        <v>171</v>
      </c>
      <c r="BA572" s="102">
        <v>149000</v>
      </c>
      <c r="BB572" s="103">
        <v>43000</v>
      </c>
      <c r="BC572" s="103">
        <v>78500</v>
      </c>
      <c r="BD572" s="102">
        <v>566700</v>
      </c>
      <c r="BE572" s="104">
        <v>5.5E-2</v>
      </c>
      <c r="BF572" s="105">
        <v>0.99</v>
      </c>
      <c r="BG572" s="102">
        <v>14000</v>
      </c>
      <c r="BH572" s="102">
        <v>627300</v>
      </c>
      <c r="BI572" s="106">
        <v>7.3999999999999996E-2</v>
      </c>
      <c r="BJ572" s="96">
        <v>122</v>
      </c>
      <c r="BK572" s="99">
        <f t="shared" si="39"/>
        <v>0.66100000000000003</v>
      </c>
      <c r="BL572" s="99">
        <f t="shared" si="40"/>
        <v>0.51</v>
      </c>
      <c r="CN572" s="97" t="s">
        <v>1755</v>
      </c>
      <c r="CO572" s="96" t="s">
        <v>721</v>
      </c>
      <c r="CP572" s="169" t="s">
        <v>1462</v>
      </c>
      <c r="CQ572" s="169" t="s">
        <v>195</v>
      </c>
      <c r="CR572" s="98">
        <v>39100</v>
      </c>
      <c r="CS572" s="98">
        <v>63300</v>
      </c>
      <c r="CT572" s="170">
        <v>0.54</v>
      </c>
    </row>
    <row r="573" spans="47:98" ht="21" hidden="1" customHeight="1" x14ac:dyDescent="0.25">
      <c r="AU573" s="99"/>
      <c r="AV573" s="100">
        <v>850</v>
      </c>
      <c r="AW573" s="96" t="s">
        <v>2456</v>
      </c>
      <c r="AX573" s="96" t="s">
        <v>750</v>
      </c>
      <c r="AY573" s="101" t="s">
        <v>159</v>
      </c>
      <c r="AZ573" s="101" t="s">
        <v>195</v>
      </c>
      <c r="BA573" s="102">
        <v>76500</v>
      </c>
      <c r="BB573" s="103">
        <v>36000</v>
      </c>
      <c r="BC573" s="103">
        <v>60500</v>
      </c>
      <c r="BD573" s="102">
        <v>408700</v>
      </c>
      <c r="BE573" s="104">
        <v>6.5000000000000002E-2</v>
      </c>
      <c r="BF573" s="105">
        <v>0.7</v>
      </c>
      <c r="BG573" s="102">
        <v>4750</v>
      </c>
      <c r="BH573" s="102">
        <v>430600</v>
      </c>
      <c r="BI573" s="106">
        <v>7.6999999999999999E-2</v>
      </c>
      <c r="BJ573" s="96">
        <v>476</v>
      </c>
      <c r="BK573" s="99">
        <f t="shared" si="39"/>
        <v>7.0999999999999994E-2</v>
      </c>
      <c r="BL573" s="99">
        <f t="shared" si="40"/>
        <v>4.2999999999999997E-2</v>
      </c>
      <c r="CN573" s="97" t="s">
        <v>1729</v>
      </c>
      <c r="CO573" s="96" t="s">
        <v>832</v>
      </c>
      <c r="CP573" s="169" t="s">
        <v>1451</v>
      </c>
      <c r="CQ573" s="169" t="s">
        <v>195</v>
      </c>
      <c r="CR573" s="98">
        <v>40300</v>
      </c>
      <c r="CS573" s="98">
        <v>65400</v>
      </c>
      <c r="CT573" s="170">
        <v>0.47</v>
      </c>
    </row>
    <row r="574" spans="47:98" ht="21" hidden="1" customHeight="1" x14ac:dyDescent="0.25">
      <c r="AU574" s="99"/>
      <c r="AV574" s="100">
        <v>947</v>
      </c>
      <c r="AW574" s="96" t="s">
        <v>2457</v>
      </c>
      <c r="AX574" s="96" t="s">
        <v>750</v>
      </c>
      <c r="AY574" s="101" t="s">
        <v>163</v>
      </c>
      <c r="AZ574" s="101" t="s">
        <v>195</v>
      </c>
      <c r="BA574" s="102">
        <v>121000</v>
      </c>
      <c r="BB574" s="103">
        <v>36000</v>
      </c>
      <c r="BC574" s="103">
        <v>60500</v>
      </c>
      <c r="BD574" s="102">
        <v>363900</v>
      </c>
      <c r="BE574" s="104">
        <v>4.9000000000000002E-2</v>
      </c>
      <c r="BF574" s="105">
        <v>0.7</v>
      </c>
      <c r="BG574" s="102">
        <v>4750</v>
      </c>
      <c r="BH574" s="102">
        <v>363900</v>
      </c>
      <c r="BI574" s="106">
        <v>4.9000000000000002E-2</v>
      </c>
      <c r="BJ574" s="96">
        <v>476</v>
      </c>
      <c r="BK574" s="99">
        <f t="shared" si="39"/>
        <v>0.47</v>
      </c>
      <c r="BL574" s="99">
        <f t="shared" si="40"/>
        <v>4.2999999999999997E-2</v>
      </c>
      <c r="CN574" s="97" t="s">
        <v>1589</v>
      </c>
      <c r="CO574" s="96" t="s">
        <v>718</v>
      </c>
      <c r="CP574" s="169" t="s">
        <v>1447</v>
      </c>
      <c r="CQ574" s="169" t="s">
        <v>177</v>
      </c>
      <c r="CR574" s="98">
        <v>40500</v>
      </c>
      <c r="CS574" s="98">
        <v>78500</v>
      </c>
      <c r="CT574" s="170">
        <v>0.63</v>
      </c>
    </row>
    <row r="575" spans="47:98" ht="21" hidden="1" customHeight="1" x14ac:dyDescent="0.25">
      <c r="AU575" s="99"/>
      <c r="AV575" s="100">
        <v>260</v>
      </c>
      <c r="AW575" s="96" t="s">
        <v>2458</v>
      </c>
      <c r="AX575" s="96" t="s">
        <v>365</v>
      </c>
      <c r="AY575" s="101" t="s">
        <v>159</v>
      </c>
      <c r="AZ575" s="101" t="s">
        <v>192</v>
      </c>
      <c r="BA575" s="102">
        <v>83500</v>
      </c>
      <c r="BB575" s="103">
        <v>47000</v>
      </c>
      <c r="BC575" s="103">
        <v>79500</v>
      </c>
      <c r="BD575" s="102">
        <v>725200</v>
      </c>
      <c r="BE575" s="104">
        <v>0.08</v>
      </c>
      <c r="BF575" s="105">
        <v>0.71</v>
      </c>
      <c r="BG575" s="102">
        <v>6000</v>
      </c>
      <c r="BH575" s="102">
        <v>752800</v>
      </c>
      <c r="BI575" s="106">
        <v>9.5000000000000001E-2</v>
      </c>
      <c r="BJ575" s="96">
        <v>477</v>
      </c>
      <c r="BK575" s="99">
        <f t="shared" si="39"/>
        <v>0.14099999999999999</v>
      </c>
      <c r="BL575" s="99">
        <f t="shared" si="40"/>
        <v>0.76800000000000002</v>
      </c>
      <c r="CN575" s="97" t="s">
        <v>1760</v>
      </c>
      <c r="CO575" s="96" t="s">
        <v>814</v>
      </c>
      <c r="CP575" s="169" t="s">
        <v>1451</v>
      </c>
      <c r="CQ575" s="169" t="s">
        <v>177</v>
      </c>
      <c r="CR575" s="98">
        <v>35800</v>
      </c>
      <c r="CS575" s="98">
        <v>62900</v>
      </c>
      <c r="CT575" s="170">
        <v>0.48</v>
      </c>
    </row>
    <row r="576" spans="47:98" ht="21" hidden="1" customHeight="1" x14ac:dyDescent="0.25">
      <c r="AU576" s="99"/>
      <c r="AV576" s="100">
        <v>331</v>
      </c>
      <c r="AW576" s="96" t="s">
        <v>2459</v>
      </c>
      <c r="AX576" s="96" t="s">
        <v>365</v>
      </c>
      <c r="AY576" s="101" t="s">
        <v>163</v>
      </c>
      <c r="AZ576" s="101" t="s">
        <v>192</v>
      </c>
      <c r="BA576" s="102">
        <v>139000</v>
      </c>
      <c r="BB576" s="103">
        <v>47000</v>
      </c>
      <c r="BC576" s="103">
        <v>79500</v>
      </c>
      <c r="BD576" s="102">
        <v>669800</v>
      </c>
      <c r="BE576" s="104">
        <v>6.2E-2</v>
      </c>
      <c r="BF576" s="105">
        <v>0.71</v>
      </c>
      <c r="BG576" s="102">
        <v>6000</v>
      </c>
      <c r="BH576" s="102">
        <v>669800</v>
      </c>
      <c r="BI576" s="106">
        <v>6.2E-2</v>
      </c>
      <c r="BJ576" s="96">
        <v>477</v>
      </c>
      <c r="BK576" s="99">
        <f t="shared" si="39"/>
        <v>0.58599999999999997</v>
      </c>
      <c r="BL576" s="99">
        <f t="shared" si="40"/>
        <v>0.76800000000000002</v>
      </c>
      <c r="CN576" s="97" t="s">
        <v>1457</v>
      </c>
      <c r="CO576" s="96" t="s">
        <v>156</v>
      </c>
      <c r="CP576" s="169" t="s">
        <v>1451</v>
      </c>
      <c r="CQ576" s="169" t="s">
        <v>155</v>
      </c>
      <c r="CR576" s="98">
        <v>60700</v>
      </c>
      <c r="CS576" s="98">
        <v>116000</v>
      </c>
      <c r="CT576" s="170">
        <v>0.59</v>
      </c>
    </row>
    <row r="577" spans="47:98" ht="21" hidden="1" customHeight="1" x14ac:dyDescent="0.25">
      <c r="AU577" s="99"/>
      <c r="AV577" s="100">
        <v>80</v>
      </c>
      <c r="AW577" s="96" t="s">
        <v>2460</v>
      </c>
      <c r="AX577" s="96" t="s">
        <v>234</v>
      </c>
      <c r="AY577" s="101" t="s">
        <v>159</v>
      </c>
      <c r="AZ577" s="101" t="s">
        <v>160</v>
      </c>
      <c r="BA577" s="102">
        <v>78500</v>
      </c>
      <c r="BB577" s="103">
        <v>63500</v>
      </c>
      <c r="BC577" s="103">
        <v>84000</v>
      </c>
      <c r="BD577" s="102">
        <v>985100</v>
      </c>
      <c r="BE577" s="104">
        <v>9.1999999999999998E-2</v>
      </c>
      <c r="BF577" s="105">
        <v>0.81</v>
      </c>
      <c r="BG577" s="102">
        <v>5500</v>
      </c>
      <c r="BH577" s="102">
        <v>1010000</v>
      </c>
      <c r="BI577" s="106">
        <v>0.106</v>
      </c>
      <c r="BJ577" s="96">
        <v>478</v>
      </c>
      <c r="BK577" s="99">
        <f t="shared" si="39"/>
        <v>0.09</v>
      </c>
      <c r="BL577" s="99">
        <f t="shared" si="40"/>
        <v>0.99199999999999999</v>
      </c>
      <c r="CN577" s="97">
        <v>89</v>
      </c>
      <c r="CO577" s="96" t="s">
        <v>417</v>
      </c>
      <c r="CP577" s="169" t="s">
        <v>1447</v>
      </c>
      <c r="CQ577" s="169" t="s">
        <v>171</v>
      </c>
      <c r="CR577" s="98">
        <v>48500</v>
      </c>
      <c r="CS577" s="98">
        <v>94000</v>
      </c>
      <c r="CT577" s="170">
        <v>0.43</v>
      </c>
    </row>
    <row r="578" spans="47:98" ht="21" hidden="1" customHeight="1" x14ac:dyDescent="0.25">
      <c r="AU578" s="99"/>
      <c r="AV578" s="100">
        <v>96</v>
      </c>
      <c r="AW578" s="96" t="s">
        <v>2461</v>
      </c>
      <c r="AX578" s="96" t="s">
        <v>234</v>
      </c>
      <c r="AY578" s="101" t="s">
        <v>163</v>
      </c>
      <c r="AZ578" s="101" t="s">
        <v>160</v>
      </c>
      <c r="BA578" s="102">
        <v>128000</v>
      </c>
      <c r="BB578" s="103">
        <v>63500</v>
      </c>
      <c r="BC578" s="103">
        <v>84000</v>
      </c>
      <c r="BD578" s="102">
        <v>935500</v>
      </c>
      <c r="BE578" s="104">
        <v>7.4999999999999997E-2</v>
      </c>
      <c r="BF578" s="105">
        <v>0.81</v>
      </c>
      <c r="BG578" s="102">
        <v>5500</v>
      </c>
      <c r="BH578" s="102">
        <v>935500</v>
      </c>
      <c r="BI578" s="106">
        <v>7.4999999999999997E-2</v>
      </c>
      <c r="BJ578" s="96">
        <v>478</v>
      </c>
      <c r="BK578" s="99">
        <f t="shared" si="39"/>
        <v>0.51</v>
      </c>
      <c r="BL578" s="99">
        <f t="shared" si="40"/>
        <v>0.99199999999999999</v>
      </c>
      <c r="CN578" s="97" t="s">
        <v>1675</v>
      </c>
      <c r="CO578" s="96" t="s">
        <v>603</v>
      </c>
      <c r="CP578" s="169" t="s">
        <v>1447</v>
      </c>
      <c r="CQ578" s="169" t="s">
        <v>1461</v>
      </c>
      <c r="CR578" s="98">
        <v>42700</v>
      </c>
      <c r="CS578" s="98">
        <v>69500</v>
      </c>
      <c r="CT578" s="170">
        <v>0.5</v>
      </c>
    </row>
    <row r="579" spans="47:98" ht="21" hidden="1" customHeight="1" x14ac:dyDescent="0.25">
      <c r="AU579" s="99"/>
      <c r="AV579" s="100">
        <v>873</v>
      </c>
      <c r="AW579" s="96" t="s">
        <v>2904</v>
      </c>
      <c r="AX579" s="96" t="s">
        <v>763</v>
      </c>
      <c r="AY579" s="101" t="s">
        <v>159</v>
      </c>
      <c r="AZ579" s="101" t="s">
        <v>192</v>
      </c>
      <c r="BA579" s="102">
        <v>81500</v>
      </c>
      <c r="BB579" s="103">
        <v>37000</v>
      </c>
      <c r="BC579" s="103">
        <v>65500</v>
      </c>
      <c r="BD579" s="102">
        <v>398300</v>
      </c>
      <c r="BE579" s="104">
        <v>6.2E-2</v>
      </c>
      <c r="BF579" s="105">
        <v>0.71</v>
      </c>
      <c r="BG579" s="102">
        <v>4500</v>
      </c>
      <c r="BH579" s="102">
        <v>418800</v>
      </c>
      <c r="BI579" s="106">
        <v>7.2999999999999995E-2</v>
      </c>
      <c r="BJ579" s="96">
        <v>830</v>
      </c>
      <c r="BK579" s="99">
        <f t="shared" si="39"/>
        <v>0.11799999999999999</v>
      </c>
      <c r="BL579" s="99">
        <f t="shared" si="40"/>
        <v>7.4999999999999997E-2</v>
      </c>
      <c r="CN579" s="97" t="s">
        <v>1685</v>
      </c>
      <c r="CO579" s="96" t="s">
        <v>680</v>
      </c>
      <c r="CP579" s="169" t="s">
        <v>1451</v>
      </c>
      <c r="CQ579" s="169" t="s">
        <v>177</v>
      </c>
      <c r="CR579" s="98">
        <v>41900</v>
      </c>
      <c r="CS579" s="98">
        <v>68800</v>
      </c>
      <c r="CT579" s="170">
        <v>0.57999999999999996</v>
      </c>
    </row>
    <row r="580" spans="47:98" ht="21" hidden="1" customHeight="1" x14ac:dyDescent="0.25">
      <c r="AU580" s="99"/>
      <c r="AV580" s="100">
        <v>997</v>
      </c>
      <c r="AW580" s="96" t="s">
        <v>2905</v>
      </c>
      <c r="AX580" s="96" t="s">
        <v>763</v>
      </c>
      <c r="AY580" s="101" t="s">
        <v>163</v>
      </c>
      <c r="AZ580" s="101" t="s">
        <v>192</v>
      </c>
      <c r="BA580" s="102">
        <v>140500</v>
      </c>
      <c r="BB580" s="103">
        <v>37000</v>
      </c>
      <c r="BC580" s="103">
        <v>65500</v>
      </c>
      <c r="BD580" s="102">
        <v>339400</v>
      </c>
      <c r="BE580" s="104">
        <v>4.2999999999999997E-2</v>
      </c>
      <c r="BF580" s="105">
        <v>0.71</v>
      </c>
      <c r="BG580" s="102">
        <v>4500</v>
      </c>
      <c r="BH580" s="102">
        <v>339400</v>
      </c>
      <c r="BI580" s="106">
        <v>4.2999999999999997E-2</v>
      </c>
      <c r="BJ580" s="96">
        <v>830</v>
      </c>
      <c r="BK580" s="99">
        <f t="shared" si="39"/>
        <v>0.59199999999999997</v>
      </c>
      <c r="BL580" s="99">
        <f t="shared" si="40"/>
        <v>7.4999999999999997E-2</v>
      </c>
      <c r="CN580" s="97" t="s">
        <v>1574</v>
      </c>
      <c r="CO580" s="96" t="s">
        <v>390</v>
      </c>
      <c r="CP580" s="169" t="s">
        <v>1467</v>
      </c>
      <c r="CQ580" s="169" t="s">
        <v>1476</v>
      </c>
      <c r="CR580" s="98">
        <v>50000</v>
      </c>
      <c r="CS580" s="98">
        <v>80100</v>
      </c>
      <c r="CT580" s="170">
        <v>0.66</v>
      </c>
    </row>
    <row r="581" spans="47:98" ht="21" hidden="1" customHeight="1" x14ac:dyDescent="0.25">
      <c r="AU581" s="99"/>
      <c r="AV581" s="100">
        <v>1069</v>
      </c>
      <c r="AW581" s="96" t="s">
        <v>2002</v>
      </c>
      <c r="AX581" s="96" t="s">
        <v>887</v>
      </c>
      <c r="AY581" s="101" t="s">
        <v>159</v>
      </c>
      <c r="AZ581" s="101" t="s">
        <v>195</v>
      </c>
      <c r="BA581" s="102">
        <v>66000</v>
      </c>
      <c r="BB581" s="103">
        <v>38000</v>
      </c>
      <c r="BC581" s="103">
        <v>62000</v>
      </c>
      <c r="BD581" s="102">
        <v>306500</v>
      </c>
      <c r="BE581" s="104">
        <v>6.0999999999999999E-2</v>
      </c>
      <c r="BF581" s="105">
        <v>0.44</v>
      </c>
      <c r="BG581" s="102">
        <v>7000</v>
      </c>
      <c r="BH581" s="102">
        <v>336900</v>
      </c>
      <c r="BI581" s="106">
        <v>8.3000000000000004E-2</v>
      </c>
      <c r="BJ581" s="96">
        <v>20</v>
      </c>
      <c r="BK581" s="99">
        <f t="shared" si="39"/>
        <v>1.0999999999999999E-2</v>
      </c>
      <c r="BL581" s="99">
        <f t="shared" si="40"/>
        <v>0.11799999999999999</v>
      </c>
      <c r="CN581" s="97" t="s">
        <v>1500</v>
      </c>
      <c r="CO581" s="96" t="s">
        <v>428</v>
      </c>
      <c r="CP581" s="169" t="s">
        <v>1451</v>
      </c>
      <c r="CQ581" s="169" t="s">
        <v>177</v>
      </c>
      <c r="CR581" s="98">
        <v>42800</v>
      </c>
      <c r="CS581" s="98">
        <v>89200</v>
      </c>
      <c r="CT581" s="170">
        <v>0.48</v>
      </c>
    </row>
    <row r="582" spans="47:98" ht="21" hidden="1" customHeight="1" x14ac:dyDescent="0.25">
      <c r="AU582" s="99"/>
      <c r="AV582" s="100">
        <v>1181</v>
      </c>
      <c r="AW582" s="96" t="s">
        <v>2003</v>
      </c>
      <c r="AX582" s="96" t="s">
        <v>887</v>
      </c>
      <c r="AY582" s="101" t="s">
        <v>163</v>
      </c>
      <c r="AZ582" s="101" t="s">
        <v>195</v>
      </c>
      <c r="BA582" s="102">
        <v>114500</v>
      </c>
      <c r="BB582" s="103">
        <v>38000</v>
      </c>
      <c r="BC582" s="103">
        <v>62000</v>
      </c>
      <c r="BD582" s="102">
        <v>257800</v>
      </c>
      <c r="BE582" s="104">
        <v>4.1000000000000002E-2</v>
      </c>
      <c r="BF582" s="105">
        <v>0.44</v>
      </c>
      <c r="BG582" s="102">
        <v>7000</v>
      </c>
      <c r="BH582" s="102">
        <v>257800</v>
      </c>
      <c r="BI582" s="106">
        <v>4.1000000000000002E-2</v>
      </c>
      <c r="BJ582" s="96">
        <v>20</v>
      </c>
      <c r="BK582" s="99">
        <f t="shared" ref="BK582:BK645" si="41">_xlfn.PERCENTRANK.INC($BA$5:$BA$1160,BA582)</f>
        <v>0.41899999999999998</v>
      </c>
      <c r="BL582" s="99">
        <f t="shared" ref="BL582:BL645" si="42">IF(BB582="No Data","No Data",_xlfn.PERCENTRANK.INC($BB$5:$BB$1160,BB582))</f>
        <v>0.11799999999999999</v>
      </c>
      <c r="CN582" s="97">
        <v>6</v>
      </c>
      <c r="CO582" s="96" t="s">
        <v>182</v>
      </c>
      <c r="CP582" s="169" t="s">
        <v>1451</v>
      </c>
      <c r="CQ582" s="169" t="s">
        <v>1452</v>
      </c>
      <c r="CR582" s="98">
        <v>56100</v>
      </c>
      <c r="CS582" s="98">
        <v>121000</v>
      </c>
      <c r="CT582" s="170">
        <v>0.46</v>
      </c>
    </row>
    <row r="583" spans="47:98" ht="21" hidden="1" customHeight="1" x14ac:dyDescent="0.25">
      <c r="AU583" s="99"/>
      <c r="AV583" s="100">
        <v>1335</v>
      </c>
      <c r="AW583" s="96" t="s">
        <v>2031</v>
      </c>
      <c r="AX583" s="96" t="s">
        <v>1043</v>
      </c>
      <c r="AY583" s="101" t="s">
        <v>152</v>
      </c>
      <c r="AZ583" s="101" t="s">
        <v>177</v>
      </c>
      <c r="BA583" s="102">
        <v>145000</v>
      </c>
      <c r="BB583" s="103" t="s">
        <v>1967</v>
      </c>
      <c r="BC583" s="103" t="s">
        <v>1967</v>
      </c>
      <c r="BD583" s="102">
        <v>165600</v>
      </c>
      <c r="BE583" s="104">
        <v>2.7E-2</v>
      </c>
      <c r="BF583" s="105">
        <v>1</v>
      </c>
      <c r="BG583" s="102">
        <v>14750</v>
      </c>
      <c r="BH583" s="102">
        <v>228900</v>
      </c>
      <c r="BI583" s="106">
        <v>4.7E-2</v>
      </c>
      <c r="BK583" s="99">
        <f t="shared" si="41"/>
        <v>0.626</v>
      </c>
      <c r="BL583" s="99" t="str">
        <f t="shared" si="42"/>
        <v>No Data</v>
      </c>
      <c r="CN583" s="97" t="s">
        <v>1505</v>
      </c>
      <c r="CO583" s="96" t="s">
        <v>299</v>
      </c>
      <c r="CP583" s="169" t="s">
        <v>1451</v>
      </c>
      <c r="CQ583" s="169" t="s">
        <v>1464</v>
      </c>
      <c r="CR583" s="98">
        <v>49100</v>
      </c>
      <c r="CS583" s="98">
        <v>88100</v>
      </c>
      <c r="CT583" s="170">
        <v>0.46</v>
      </c>
    </row>
    <row r="584" spans="47:98" ht="21" hidden="1" customHeight="1" x14ac:dyDescent="0.25">
      <c r="AU584" s="99"/>
      <c r="AV584" s="100">
        <v>961</v>
      </c>
      <c r="AW584" s="96" t="s">
        <v>2102</v>
      </c>
      <c r="AX584" s="96" t="s">
        <v>827</v>
      </c>
      <c r="AY584" s="101" t="s">
        <v>152</v>
      </c>
      <c r="AZ584" s="101" t="s">
        <v>177</v>
      </c>
      <c r="BA584" s="102">
        <v>160000</v>
      </c>
      <c r="BB584" s="103">
        <v>43000</v>
      </c>
      <c r="BC584" s="103">
        <v>66500</v>
      </c>
      <c r="BD584" s="102">
        <v>357000</v>
      </c>
      <c r="BE584" s="104">
        <v>4.1000000000000002E-2</v>
      </c>
      <c r="BF584" s="105">
        <v>1</v>
      </c>
      <c r="BG584" s="102">
        <v>18750</v>
      </c>
      <c r="BH584" s="102">
        <v>440500</v>
      </c>
      <c r="BI584" s="106">
        <v>6.7000000000000004E-2</v>
      </c>
      <c r="BJ584" s="96">
        <v>114</v>
      </c>
      <c r="BK584" s="99">
        <f t="shared" si="41"/>
        <v>0.73899999999999999</v>
      </c>
      <c r="BL584" s="99">
        <f t="shared" si="42"/>
        <v>0.51</v>
      </c>
      <c r="CN584" s="97" t="s">
        <v>1556</v>
      </c>
      <c r="CO584" s="96" t="s">
        <v>407</v>
      </c>
      <c r="CP584" s="169" t="s">
        <v>1462</v>
      </c>
      <c r="CQ584" s="169" t="s">
        <v>195</v>
      </c>
      <c r="CR584" s="98">
        <v>45200</v>
      </c>
      <c r="CS584" s="98">
        <v>81700</v>
      </c>
      <c r="CT584" s="170">
        <v>0.56000000000000005</v>
      </c>
    </row>
    <row r="585" spans="47:98" ht="21" hidden="1" customHeight="1" x14ac:dyDescent="0.25">
      <c r="AU585" s="99"/>
      <c r="AV585" s="100">
        <v>38</v>
      </c>
      <c r="AW585" s="96" t="s">
        <v>2192</v>
      </c>
      <c r="AX585" s="96" t="s">
        <v>196</v>
      </c>
      <c r="AY585" s="101" t="s">
        <v>152</v>
      </c>
      <c r="AZ585" s="101" t="s">
        <v>166</v>
      </c>
      <c r="BA585" s="102">
        <v>219500</v>
      </c>
      <c r="BB585" s="103">
        <v>56000</v>
      </c>
      <c r="BC585" s="103">
        <v>102000</v>
      </c>
      <c r="BD585" s="102">
        <v>1146000</v>
      </c>
      <c r="BE585" s="104">
        <v>6.4000000000000001E-2</v>
      </c>
      <c r="BF585" s="105">
        <v>0.54</v>
      </c>
      <c r="BG585" s="102">
        <v>32500</v>
      </c>
      <c r="BH585" s="102">
        <v>1277000</v>
      </c>
      <c r="BI585" s="106">
        <v>9.7000000000000003E-2</v>
      </c>
      <c r="BJ585" s="96">
        <v>230</v>
      </c>
      <c r="BK585" s="99">
        <f t="shared" si="41"/>
        <v>0.96399999999999997</v>
      </c>
      <c r="BL585" s="99">
        <f t="shared" si="42"/>
        <v>0.96899999999999997</v>
      </c>
      <c r="CN585" s="97" t="s">
        <v>1501</v>
      </c>
      <c r="CO585" s="96" t="s">
        <v>244</v>
      </c>
      <c r="CP585" s="169" t="s">
        <v>1462</v>
      </c>
      <c r="CQ585" s="169" t="s">
        <v>1461</v>
      </c>
      <c r="CR585" s="98">
        <v>54200</v>
      </c>
      <c r="CS585" s="98">
        <v>89100</v>
      </c>
      <c r="CT585" s="170">
        <v>0.5</v>
      </c>
    </row>
    <row r="586" spans="47:98" ht="21" hidden="1" customHeight="1" x14ac:dyDescent="0.25">
      <c r="AU586" s="99"/>
      <c r="AV586" s="100">
        <v>892</v>
      </c>
      <c r="AW586" s="96" t="s">
        <v>2194</v>
      </c>
      <c r="AX586" s="96" t="s">
        <v>775</v>
      </c>
      <c r="AY586" s="101" t="s">
        <v>159</v>
      </c>
      <c r="AZ586" s="101" t="s">
        <v>192</v>
      </c>
      <c r="BA586" s="102">
        <v>76500</v>
      </c>
      <c r="BB586" s="103">
        <v>40500</v>
      </c>
      <c r="BC586" s="103">
        <v>65000</v>
      </c>
      <c r="BD586" s="102">
        <v>386400</v>
      </c>
      <c r="BE586" s="104">
        <v>6.3E-2</v>
      </c>
      <c r="BF586" s="105">
        <v>0.52</v>
      </c>
      <c r="BG586" s="102">
        <v>7750</v>
      </c>
      <c r="BH586" s="102">
        <v>420600</v>
      </c>
      <c r="BI586" s="106">
        <v>8.5000000000000006E-2</v>
      </c>
      <c r="BJ586" s="96">
        <v>233</v>
      </c>
      <c r="BK586" s="99">
        <f t="shared" si="41"/>
        <v>7.0999999999999994E-2</v>
      </c>
      <c r="BL586" s="99">
        <f t="shared" si="42"/>
        <v>0.28000000000000003</v>
      </c>
      <c r="CN586" s="97" t="s">
        <v>1573</v>
      </c>
      <c r="CO586" s="96" t="s">
        <v>450</v>
      </c>
      <c r="CP586" s="169" t="s">
        <v>1451</v>
      </c>
      <c r="CQ586" s="169" t="s">
        <v>1464</v>
      </c>
      <c r="CR586" s="98">
        <v>49500</v>
      </c>
      <c r="CS586" s="98">
        <v>80300</v>
      </c>
      <c r="CT586" s="170">
        <v>0.45</v>
      </c>
    </row>
    <row r="587" spans="47:98" ht="21" hidden="1" customHeight="1" x14ac:dyDescent="0.25">
      <c r="AU587" s="99"/>
      <c r="AV587" s="100">
        <v>1006</v>
      </c>
      <c r="AW587" s="96" t="s">
        <v>2195</v>
      </c>
      <c r="AX587" s="96" t="s">
        <v>775</v>
      </c>
      <c r="AY587" s="101" t="s">
        <v>163</v>
      </c>
      <c r="AZ587" s="101" t="s">
        <v>192</v>
      </c>
      <c r="BA587" s="102">
        <v>128000</v>
      </c>
      <c r="BB587" s="103">
        <v>40500</v>
      </c>
      <c r="BC587" s="103">
        <v>65000</v>
      </c>
      <c r="BD587" s="102">
        <v>334900</v>
      </c>
      <c r="BE587" s="104">
        <v>4.4999999999999998E-2</v>
      </c>
      <c r="BF587" s="105">
        <v>0.52</v>
      </c>
      <c r="BG587" s="102">
        <v>7750</v>
      </c>
      <c r="BH587" s="102">
        <v>334900</v>
      </c>
      <c r="BI587" s="106">
        <v>4.4999999999999998E-2</v>
      </c>
      <c r="BJ587" s="96">
        <v>233</v>
      </c>
      <c r="BK587" s="99">
        <f t="shared" si="41"/>
        <v>0.51</v>
      </c>
      <c r="BL587" s="99">
        <f t="shared" si="42"/>
        <v>0.28000000000000003</v>
      </c>
      <c r="CN587" s="97" t="s">
        <v>1763</v>
      </c>
      <c r="CO587" s="96" t="s">
        <v>813</v>
      </c>
      <c r="CP587" s="169" t="s">
        <v>1448</v>
      </c>
      <c r="CQ587" s="169" t="s">
        <v>1476</v>
      </c>
      <c r="CR587" s="98">
        <v>42200</v>
      </c>
      <c r="CS587" s="98">
        <v>62700</v>
      </c>
      <c r="CT587" s="170">
        <v>0.56999999999999995</v>
      </c>
    </row>
    <row r="588" spans="47:98" ht="21" hidden="1" customHeight="1" x14ac:dyDescent="0.25">
      <c r="AU588" s="99"/>
      <c r="AV588" s="100">
        <v>1438</v>
      </c>
      <c r="AW588" s="96" t="s">
        <v>2218</v>
      </c>
      <c r="AX588" s="96" t="s">
        <v>1087</v>
      </c>
      <c r="AY588" s="101" t="s">
        <v>159</v>
      </c>
      <c r="AZ588" s="101" t="s">
        <v>195</v>
      </c>
      <c r="BA588" s="102">
        <v>49000</v>
      </c>
      <c r="BB588" s="103" t="s">
        <v>1967</v>
      </c>
      <c r="BC588" s="103" t="s">
        <v>1967</v>
      </c>
      <c r="BD588" s="102">
        <v>51140</v>
      </c>
      <c r="BE588" s="104">
        <v>2.5000000000000001E-2</v>
      </c>
      <c r="BF588" s="105">
        <v>0.94</v>
      </c>
      <c r="BG588" s="102">
        <v>8750</v>
      </c>
      <c r="BH588" s="102">
        <v>92010</v>
      </c>
      <c r="BI588" s="106">
        <v>8.8999999999999996E-2</v>
      </c>
      <c r="BK588" s="99">
        <f t="shared" si="41"/>
        <v>0</v>
      </c>
      <c r="BL588" s="99" t="str">
        <f t="shared" si="42"/>
        <v>No Data</v>
      </c>
      <c r="CN588" s="97">
        <v>419</v>
      </c>
      <c r="CO588" s="96" t="s">
        <v>392</v>
      </c>
      <c r="CP588" s="169" t="s">
        <v>1451</v>
      </c>
      <c r="CQ588" s="169" t="s">
        <v>195</v>
      </c>
      <c r="CR588" s="98">
        <v>41400</v>
      </c>
      <c r="CS588" s="98">
        <v>75500</v>
      </c>
      <c r="CT588" s="170">
        <v>0.47</v>
      </c>
    </row>
    <row r="589" spans="47:98" ht="21" hidden="1" customHeight="1" x14ac:dyDescent="0.25">
      <c r="AU589" s="99"/>
      <c r="AV589" s="100">
        <v>1457</v>
      </c>
      <c r="AW589" s="96" t="s">
        <v>2219</v>
      </c>
      <c r="AX589" s="96" t="s">
        <v>1087</v>
      </c>
      <c r="AY589" s="101" t="s">
        <v>163</v>
      </c>
      <c r="AZ589" s="101" t="s">
        <v>195</v>
      </c>
      <c r="BA589" s="102">
        <v>93000</v>
      </c>
      <c r="BB589" s="103" t="s">
        <v>1967</v>
      </c>
      <c r="BC589" s="103" t="s">
        <v>1967</v>
      </c>
      <c r="BD589" s="102">
        <v>7313</v>
      </c>
      <c r="BE589" s="104">
        <v>4.0000000000000001E-3</v>
      </c>
      <c r="BF589" s="105">
        <v>0.94</v>
      </c>
      <c r="BG589" s="102">
        <v>8750</v>
      </c>
      <c r="BH589" s="102">
        <v>7313</v>
      </c>
      <c r="BI589" s="106">
        <v>4.0000000000000001E-3</v>
      </c>
      <c r="BK589" s="99">
        <f t="shared" si="41"/>
        <v>0.23899999999999999</v>
      </c>
      <c r="BL589" s="99" t="str">
        <f t="shared" si="42"/>
        <v>No Data</v>
      </c>
      <c r="CN589" s="97" t="s">
        <v>1493</v>
      </c>
      <c r="CO589" s="96" t="s">
        <v>920</v>
      </c>
      <c r="CP589" s="169" t="s">
        <v>1447</v>
      </c>
      <c r="CQ589" s="169" t="s">
        <v>171</v>
      </c>
      <c r="CR589" s="98">
        <v>44500</v>
      </c>
      <c r="CS589" s="98">
        <v>91000</v>
      </c>
      <c r="CT589" s="170">
        <v>0.56000000000000005</v>
      </c>
    </row>
    <row r="590" spans="47:98" ht="21" hidden="1" customHeight="1" x14ac:dyDescent="0.25">
      <c r="AU590" s="99"/>
      <c r="AV590" s="100">
        <v>881</v>
      </c>
      <c r="AW590" s="96" t="s">
        <v>2222</v>
      </c>
      <c r="AX590" s="96" t="s">
        <v>768</v>
      </c>
      <c r="AY590" s="101" t="s">
        <v>152</v>
      </c>
      <c r="AZ590" s="101" t="s">
        <v>177</v>
      </c>
      <c r="BA590" s="102">
        <v>154000</v>
      </c>
      <c r="BB590" s="103">
        <v>43500</v>
      </c>
      <c r="BC590" s="103">
        <v>69500</v>
      </c>
      <c r="BD590" s="102">
        <v>391800</v>
      </c>
      <c r="BE590" s="104">
        <v>4.3999999999999997E-2</v>
      </c>
      <c r="BF590" s="105">
        <v>0.61</v>
      </c>
      <c r="BG590" s="102">
        <v>11000</v>
      </c>
      <c r="BH590" s="102">
        <v>435400</v>
      </c>
      <c r="BI590" s="106">
        <v>5.6000000000000001E-2</v>
      </c>
      <c r="BJ590" s="96">
        <v>247</v>
      </c>
      <c r="BK590" s="99">
        <f t="shared" si="41"/>
        <v>0.70099999999999996</v>
      </c>
      <c r="BL590" s="99">
        <f t="shared" si="42"/>
        <v>0.55100000000000005</v>
      </c>
      <c r="CN590" s="97" t="s">
        <v>1628</v>
      </c>
      <c r="CO590" s="96" t="s">
        <v>468</v>
      </c>
      <c r="CP590" s="169" t="s">
        <v>1466</v>
      </c>
      <c r="CQ590" s="169" t="s">
        <v>177</v>
      </c>
      <c r="CR590" s="98">
        <v>50600</v>
      </c>
      <c r="CS590" s="98">
        <v>74300</v>
      </c>
      <c r="CT590" s="170">
        <v>0.6</v>
      </c>
    </row>
    <row r="591" spans="47:98" ht="21" hidden="1" customHeight="1" x14ac:dyDescent="0.25">
      <c r="AU591" s="99"/>
      <c r="AV591" s="100">
        <v>1472</v>
      </c>
      <c r="AW591" s="96" t="s">
        <v>2238</v>
      </c>
      <c r="AX591" s="96" t="s">
        <v>1099</v>
      </c>
      <c r="AY591" s="101" t="s">
        <v>159</v>
      </c>
      <c r="AZ591" s="101" t="s">
        <v>195</v>
      </c>
      <c r="BA591" s="102">
        <v>62500</v>
      </c>
      <c r="BB591" s="103">
        <v>35500</v>
      </c>
      <c r="BC591" s="103">
        <v>49500</v>
      </c>
      <c r="BD591" s="102">
        <v>-31700</v>
      </c>
      <c r="BE591" s="104">
        <v>-2.1999999999999999E-2</v>
      </c>
      <c r="BF591" s="105">
        <v>0.89</v>
      </c>
      <c r="BG591" s="102">
        <v>8000</v>
      </c>
      <c r="BH591" s="102">
        <v>7391</v>
      </c>
      <c r="BI591" s="106">
        <v>0.01</v>
      </c>
      <c r="BJ591" s="96">
        <v>265</v>
      </c>
      <c r="BK591" s="99">
        <f t="shared" si="41"/>
        <v>5.0000000000000001E-3</v>
      </c>
      <c r="BL591" s="99">
        <f t="shared" si="42"/>
        <v>3.1E-2</v>
      </c>
      <c r="CN591" s="97" t="s">
        <v>1470</v>
      </c>
      <c r="CO591" s="96" t="s">
        <v>179</v>
      </c>
      <c r="CP591" s="169" t="s">
        <v>1451</v>
      </c>
      <c r="CQ591" s="169" t="s">
        <v>155</v>
      </c>
      <c r="CR591" s="98">
        <v>61000</v>
      </c>
      <c r="CS591" s="98">
        <v>106000</v>
      </c>
      <c r="CT591" s="170">
        <v>0.5</v>
      </c>
    </row>
    <row r="592" spans="47:98" ht="21" hidden="1" customHeight="1" x14ac:dyDescent="0.25">
      <c r="AU592" s="99"/>
      <c r="AV592" s="100">
        <v>1480</v>
      </c>
      <c r="AW592" s="96" t="s">
        <v>2239</v>
      </c>
      <c r="AX592" s="96" t="s">
        <v>1099</v>
      </c>
      <c r="AY592" s="101" t="s">
        <v>163</v>
      </c>
      <c r="AZ592" s="101" t="s">
        <v>195</v>
      </c>
      <c r="BA592" s="102">
        <v>113500</v>
      </c>
      <c r="BB592" s="103">
        <v>35500</v>
      </c>
      <c r="BC592" s="103">
        <v>49500</v>
      </c>
      <c r="BD592" s="102">
        <v>-82600</v>
      </c>
      <c r="BE592" s="104">
        <v>-4.1000000000000002E-2</v>
      </c>
      <c r="BF592" s="105">
        <v>0.89</v>
      </c>
      <c r="BG592" s="102">
        <v>8000</v>
      </c>
      <c r="BH592" s="102">
        <v>-82600</v>
      </c>
      <c r="BI592" s="106">
        <v>-4.1000000000000002E-2</v>
      </c>
      <c r="BJ592" s="96">
        <v>265</v>
      </c>
      <c r="BK592" s="99">
        <f t="shared" si="41"/>
        <v>0.41199999999999998</v>
      </c>
      <c r="BL592" s="99">
        <f t="shared" si="42"/>
        <v>3.1E-2</v>
      </c>
      <c r="CN592" s="97" t="s">
        <v>1645</v>
      </c>
      <c r="CO592" s="96" t="s">
        <v>675</v>
      </c>
      <c r="CP592" s="169" t="s">
        <v>1451</v>
      </c>
      <c r="CQ592" s="169" t="s">
        <v>195</v>
      </c>
      <c r="CR592" s="98">
        <v>39800</v>
      </c>
      <c r="CS592" s="98">
        <v>72100</v>
      </c>
      <c r="CT592" s="170">
        <v>0.54</v>
      </c>
    </row>
    <row r="593" spans="47:98" ht="21" hidden="1" customHeight="1" x14ac:dyDescent="0.25">
      <c r="AU593" s="99"/>
      <c r="AV593" s="100">
        <v>937</v>
      </c>
      <c r="AW593" s="96" t="s">
        <v>2288</v>
      </c>
      <c r="AX593" s="96" t="s">
        <v>808</v>
      </c>
      <c r="AY593" s="101" t="s">
        <v>152</v>
      </c>
      <c r="AZ593" s="101" t="s">
        <v>171</v>
      </c>
      <c r="BA593" s="102">
        <v>160500</v>
      </c>
      <c r="BB593" s="103">
        <v>40500</v>
      </c>
      <c r="BC593" s="103">
        <v>53000</v>
      </c>
      <c r="BD593" s="102">
        <v>367500</v>
      </c>
      <c r="BE593" s="104">
        <v>4.2000000000000003E-2</v>
      </c>
      <c r="BF593" s="105">
        <v>0.99</v>
      </c>
      <c r="BG593" s="102">
        <v>16750</v>
      </c>
      <c r="BH593" s="102">
        <v>436100</v>
      </c>
      <c r="BI593" s="106">
        <v>6.0999999999999999E-2</v>
      </c>
      <c r="BJ593" s="96">
        <v>309</v>
      </c>
      <c r="BK593" s="99">
        <f t="shared" si="41"/>
        <v>0.74099999999999999</v>
      </c>
      <c r="BL593" s="99">
        <f t="shared" si="42"/>
        <v>0.28000000000000003</v>
      </c>
      <c r="CN593" s="97" t="s">
        <v>1539</v>
      </c>
      <c r="CO593" s="96" t="s">
        <v>730</v>
      </c>
      <c r="CP593" s="169" t="s">
        <v>1451</v>
      </c>
      <c r="CQ593" s="169" t="s">
        <v>1507</v>
      </c>
      <c r="CR593" s="98">
        <v>39400</v>
      </c>
      <c r="CS593" s="98">
        <v>83500</v>
      </c>
      <c r="CT593" s="170">
        <v>0.44</v>
      </c>
    </row>
    <row r="594" spans="47:98" ht="21" hidden="1" customHeight="1" x14ac:dyDescent="0.25">
      <c r="AU594" s="99"/>
      <c r="AV594" s="100">
        <v>767</v>
      </c>
      <c r="AW594" s="96" t="s">
        <v>2298</v>
      </c>
      <c r="AX594" s="96" t="s">
        <v>697</v>
      </c>
      <c r="AY594" s="101" t="s">
        <v>152</v>
      </c>
      <c r="AZ594" s="101" t="s">
        <v>177</v>
      </c>
      <c r="BA594" s="102">
        <v>150500</v>
      </c>
      <c r="BB594" s="103">
        <v>44000</v>
      </c>
      <c r="BC594" s="103">
        <v>72000</v>
      </c>
      <c r="BD594" s="102">
        <v>447000</v>
      </c>
      <c r="BE594" s="104">
        <v>4.8000000000000001E-2</v>
      </c>
      <c r="BF594" s="105">
        <v>0.76</v>
      </c>
      <c r="BG594" s="102">
        <v>8250</v>
      </c>
      <c r="BH594" s="102">
        <v>480400</v>
      </c>
      <c r="BI594" s="106">
        <v>5.7000000000000002E-2</v>
      </c>
      <c r="BJ594" s="96">
        <v>326</v>
      </c>
      <c r="BK594" s="99">
        <f t="shared" si="41"/>
        <v>0.67400000000000004</v>
      </c>
      <c r="BL594" s="99">
        <f t="shared" si="42"/>
        <v>0.57999999999999996</v>
      </c>
      <c r="CN594" s="97" t="s">
        <v>1512</v>
      </c>
      <c r="CO594" s="96" t="s">
        <v>961</v>
      </c>
      <c r="CP594" s="169" t="s">
        <v>1467</v>
      </c>
      <c r="CQ594" s="169" t="s">
        <v>171</v>
      </c>
      <c r="CR594" s="98">
        <v>42800</v>
      </c>
      <c r="CS594" s="98">
        <v>87000</v>
      </c>
      <c r="CT594" s="170">
        <v>0.5</v>
      </c>
    </row>
    <row r="595" spans="47:98" ht="21" hidden="1" customHeight="1" x14ac:dyDescent="0.25">
      <c r="AU595" s="99"/>
      <c r="AV595" s="100">
        <v>530</v>
      </c>
      <c r="AW595" s="96" t="s">
        <v>2490</v>
      </c>
      <c r="AX595" s="96" t="s">
        <v>542</v>
      </c>
      <c r="AY595" s="101" t="s">
        <v>159</v>
      </c>
      <c r="AZ595" s="101" t="s">
        <v>192</v>
      </c>
      <c r="BA595" s="102">
        <v>66500</v>
      </c>
      <c r="BB595" s="103">
        <v>49000</v>
      </c>
      <c r="BC595" s="103">
        <v>75500</v>
      </c>
      <c r="BD595" s="102">
        <v>561200</v>
      </c>
      <c r="BE595" s="104">
        <v>7.9000000000000001E-2</v>
      </c>
      <c r="BF595" s="105">
        <v>0.86</v>
      </c>
      <c r="BG595" s="102">
        <v>8250</v>
      </c>
      <c r="BH595" s="102">
        <v>599800</v>
      </c>
      <c r="BI595" s="106">
        <v>0.111</v>
      </c>
      <c r="BJ595" s="96">
        <v>510</v>
      </c>
      <c r="BK595" s="99">
        <f t="shared" si="41"/>
        <v>1.2E-2</v>
      </c>
      <c r="BL595" s="99">
        <f t="shared" si="42"/>
        <v>0.83399999999999996</v>
      </c>
      <c r="CN595" s="97" t="s">
        <v>1465</v>
      </c>
      <c r="CO595" s="96" t="s">
        <v>210</v>
      </c>
      <c r="CP595" s="169" t="s">
        <v>1467</v>
      </c>
      <c r="CQ595" s="169" t="s">
        <v>1454</v>
      </c>
      <c r="CR595" s="98">
        <v>55700</v>
      </c>
      <c r="CS595" s="98">
        <v>109000</v>
      </c>
      <c r="CT595" s="170">
        <v>0.49</v>
      </c>
    </row>
    <row r="596" spans="47:98" ht="21" hidden="1" customHeight="1" x14ac:dyDescent="0.25">
      <c r="AU596" s="99"/>
      <c r="AV596" s="100">
        <v>622</v>
      </c>
      <c r="AW596" s="96" t="s">
        <v>2491</v>
      </c>
      <c r="AX596" s="96" t="s">
        <v>542</v>
      </c>
      <c r="AY596" s="101" t="s">
        <v>163</v>
      </c>
      <c r="AZ596" s="101" t="s">
        <v>192</v>
      </c>
      <c r="BA596" s="102">
        <v>112000</v>
      </c>
      <c r="BB596" s="103">
        <v>49000</v>
      </c>
      <c r="BC596" s="103">
        <v>75500</v>
      </c>
      <c r="BD596" s="102">
        <v>515700</v>
      </c>
      <c r="BE596" s="104">
        <v>0.06</v>
      </c>
      <c r="BF596" s="105">
        <v>0.86</v>
      </c>
      <c r="BG596" s="102">
        <v>8250</v>
      </c>
      <c r="BH596" s="102">
        <v>515700</v>
      </c>
      <c r="BI596" s="106">
        <v>0.06</v>
      </c>
      <c r="BJ596" s="96">
        <v>510</v>
      </c>
      <c r="BK596" s="99">
        <f t="shared" si="41"/>
        <v>0.39900000000000002</v>
      </c>
      <c r="BL596" s="99">
        <f t="shared" si="42"/>
        <v>0.83399999999999996</v>
      </c>
      <c r="CN596" s="97">
        <v>228</v>
      </c>
      <c r="CO596" s="96" t="s">
        <v>383</v>
      </c>
      <c r="CP596" s="169" t="s">
        <v>1451</v>
      </c>
      <c r="CQ596" s="169" t="s">
        <v>1464</v>
      </c>
      <c r="CR596" s="98">
        <v>42200</v>
      </c>
      <c r="CS596" s="98">
        <v>83400</v>
      </c>
      <c r="CT596" s="170">
        <v>0.43</v>
      </c>
    </row>
    <row r="597" spans="47:98" ht="21" hidden="1" customHeight="1" x14ac:dyDescent="0.25">
      <c r="AU597" s="99"/>
      <c r="AV597" s="100">
        <v>1083</v>
      </c>
      <c r="AW597" s="96" t="s">
        <v>2492</v>
      </c>
      <c r="AX597" s="96" t="s">
        <v>896</v>
      </c>
      <c r="AY597" s="101" t="s">
        <v>159</v>
      </c>
      <c r="AZ597" s="101" t="s">
        <v>195</v>
      </c>
      <c r="BA597" s="102">
        <v>76000</v>
      </c>
      <c r="BB597" s="103">
        <v>33500</v>
      </c>
      <c r="BC597" s="103">
        <v>61000</v>
      </c>
      <c r="BD597" s="102">
        <v>300900</v>
      </c>
      <c r="BE597" s="104">
        <v>5.6000000000000001E-2</v>
      </c>
      <c r="BF597" s="105">
        <v>0.9</v>
      </c>
      <c r="BG597" s="102">
        <v>9750</v>
      </c>
      <c r="BH597" s="102">
        <v>346900</v>
      </c>
      <c r="BI597" s="106">
        <v>0.09</v>
      </c>
      <c r="BJ597" s="96">
        <v>511</v>
      </c>
      <c r="BK597" s="99">
        <f t="shared" si="41"/>
        <v>6.8000000000000005E-2</v>
      </c>
      <c r="BL597" s="99">
        <f t="shared" si="42"/>
        <v>7.0000000000000001E-3</v>
      </c>
      <c r="CN597" s="97" t="s">
        <v>1721</v>
      </c>
      <c r="CO597" s="96" t="s">
        <v>939</v>
      </c>
      <c r="CP597" s="169" t="s">
        <v>1462</v>
      </c>
      <c r="CQ597" s="169" t="s">
        <v>171</v>
      </c>
      <c r="CR597" s="98">
        <v>37100</v>
      </c>
      <c r="CS597" s="98">
        <v>65800</v>
      </c>
      <c r="CT597" s="170">
        <v>0.51</v>
      </c>
    </row>
    <row r="598" spans="47:98" ht="21" hidden="1" customHeight="1" x14ac:dyDescent="0.25">
      <c r="AU598" s="99"/>
      <c r="AV598" s="100">
        <v>1193</v>
      </c>
      <c r="AW598" s="96" t="s">
        <v>2493</v>
      </c>
      <c r="AX598" s="96" t="s">
        <v>896</v>
      </c>
      <c r="AY598" s="101" t="s">
        <v>163</v>
      </c>
      <c r="AZ598" s="101" t="s">
        <v>195</v>
      </c>
      <c r="BA598" s="102">
        <v>124500</v>
      </c>
      <c r="BB598" s="103">
        <v>33500</v>
      </c>
      <c r="BC598" s="103">
        <v>61000</v>
      </c>
      <c r="BD598" s="102">
        <v>252200</v>
      </c>
      <c r="BE598" s="104">
        <v>3.9E-2</v>
      </c>
      <c r="BF598" s="105">
        <v>0.9</v>
      </c>
      <c r="BG598" s="102">
        <v>9750</v>
      </c>
      <c r="BH598" s="102">
        <v>252200</v>
      </c>
      <c r="BI598" s="106">
        <v>3.9E-2</v>
      </c>
      <c r="BJ598" s="96">
        <v>511</v>
      </c>
      <c r="BK598" s="99">
        <f t="shared" si="41"/>
        <v>0.48599999999999999</v>
      </c>
      <c r="BL598" s="99">
        <f t="shared" si="42"/>
        <v>7.0000000000000001E-3</v>
      </c>
      <c r="CN598" s="97" t="s">
        <v>1700</v>
      </c>
      <c r="CO598" s="96" t="s">
        <v>521</v>
      </c>
      <c r="CP598" s="169" t="s">
        <v>1451</v>
      </c>
      <c r="CQ598" s="169" t="s">
        <v>177</v>
      </c>
      <c r="CR598" s="98">
        <v>41300</v>
      </c>
      <c r="CS598" s="98">
        <v>67500</v>
      </c>
      <c r="CT598" s="170">
        <v>0.55000000000000004</v>
      </c>
    </row>
    <row r="599" spans="47:98" ht="21" hidden="1" customHeight="1" x14ac:dyDescent="0.25">
      <c r="AU599" s="99"/>
      <c r="AV599" s="100">
        <v>168</v>
      </c>
      <c r="AW599" s="96" t="s">
        <v>2494</v>
      </c>
      <c r="AX599" s="96" t="s">
        <v>298</v>
      </c>
      <c r="AY599" s="101" t="s">
        <v>159</v>
      </c>
      <c r="AZ599" s="101" t="s">
        <v>192</v>
      </c>
      <c r="BA599" s="102">
        <v>78500</v>
      </c>
      <c r="BB599" s="103">
        <v>48500</v>
      </c>
      <c r="BC599" s="103">
        <v>87000</v>
      </c>
      <c r="BD599" s="102">
        <v>832600</v>
      </c>
      <c r="BE599" s="104">
        <v>8.6999999999999994E-2</v>
      </c>
      <c r="BF599" s="105">
        <v>0.53</v>
      </c>
      <c r="BG599" s="102">
        <v>9750</v>
      </c>
      <c r="BH599" s="102">
        <v>875300</v>
      </c>
      <c r="BI599" s="106">
        <v>0.11600000000000001</v>
      </c>
      <c r="BJ599" s="96">
        <v>512</v>
      </c>
      <c r="BK599" s="99">
        <f t="shared" si="41"/>
        <v>0.09</v>
      </c>
      <c r="BL599" s="99">
        <f t="shared" si="42"/>
        <v>0.81200000000000006</v>
      </c>
      <c r="CN599" s="97" t="s">
        <v>1718</v>
      </c>
      <c r="CO599" s="96" t="s">
        <v>1006</v>
      </c>
      <c r="CP599" s="169" t="s">
        <v>1448</v>
      </c>
      <c r="CQ599" s="169" t="s">
        <v>171</v>
      </c>
      <c r="CR599" s="98">
        <v>37400</v>
      </c>
      <c r="CS599" s="98">
        <v>66100</v>
      </c>
      <c r="CT599" s="170">
        <v>0.51</v>
      </c>
    </row>
    <row r="600" spans="47:98" ht="21" hidden="1" customHeight="1" x14ac:dyDescent="0.25">
      <c r="AU600" s="99"/>
      <c r="AV600" s="100">
        <v>207</v>
      </c>
      <c r="AW600" s="96" t="s">
        <v>2495</v>
      </c>
      <c r="AX600" s="96" t="s">
        <v>298</v>
      </c>
      <c r="AY600" s="101" t="s">
        <v>163</v>
      </c>
      <c r="AZ600" s="101" t="s">
        <v>192</v>
      </c>
      <c r="BA600" s="102">
        <v>134500</v>
      </c>
      <c r="BB600" s="103">
        <v>48500</v>
      </c>
      <c r="BC600" s="103">
        <v>87000</v>
      </c>
      <c r="BD600" s="102">
        <v>776300</v>
      </c>
      <c r="BE600" s="104">
        <v>6.7000000000000004E-2</v>
      </c>
      <c r="BF600" s="105">
        <v>0.53</v>
      </c>
      <c r="BG600" s="102">
        <v>9750</v>
      </c>
      <c r="BH600" s="102">
        <v>776300</v>
      </c>
      <c r="BI600" s="106">
        <v>6.7000000000000004E-2</v>
      </c>
      <c r="BJ600" s="96">
        <v>512</v>
      </c>
      <c r="BK600" s="99">
        <f t="shared" si="41"/>
        <v>0.55500000000000005</v>
      </c>
      <c r="BL600" s="99">
        <f t="shared" si="42"/>
        <v>0.81200000000000006</v>
      </c>
      <c r="CN600" s="97">
        <v>464</v>
      </c>
      <c r="CO600" s="96" t="s">
        <v>708</v>
      </c>
      <c r="CP600" s="169" t="s">
        <v>1451</v>
      </c>
      <c r="CQ600" s="169" t="s">
        <v>1464</v>
      </c>
      <c r="CR600" s="98">
        <v>42800</v>
      </c>
      <c r="CS600" s="98">
        <v>73300</v>
      </c>
      <c r="CT600" s="170">
        <v>0.43</v>
      </c>
    </row>
    <row r="601" spans="47:98" ht="21" hidden="1" customHeight="1" x14ac:dyDescent="0.25">
      <c r="AU601" s="99"/>
      <c r="AV601" s="100">
        <v>345</v>
      </c>
      <c r="AW601" s="96" t="s">
        <v>2496</v>
      </c>
      <c r="AX601" s="96" t="s">
        <v>420</v>
      </c>
      <c r="AY601" s="101" t="s">
        <v>152</v>
      </c>
      <c r="AZ601" s="101" t="s">
        <v>177</v>
      </c>
      <c r="BA601" s="102">
        <v>138000</v>
      </c>
      <c r="BB601" s="103">
        <v>44500</v>
      </c>
      <c r="BC601" s="103">
        <v>61000</v>
      </c>
      <c r="BD601" s="102">
        <v>659200</v>
      </c>
      <c r="BE601" s="104">
        <v>6.2E-2</v>
      </c>
      <c r="BF601" s="105">
        <v>0.94</v>
      </c>
      <c r="BG601" s="102">
        <v>9250</v>
      </c>
      <c r="BH601" s="102">
        <v>697700</v>
      </c>
      <c r="BI601" s="106">
        <v>7.2999999999999995E-2</v>
      </c>
      <c r="BJ601" s="96">
        <v>513</v>
      </c>
      <c r="BK601" s="99">
        <f t="shared" si="41"/>
        <v>0.58199999999999996</v>
      </c>
      <c r="BL601" s="99">
        <f t="shared" si="42"/>
        <v>0.624</v>
      </c>
      <c r="CN601" s="97" t="s">
        <v>1791</v>
      </c>
      <c r="CO601" s="96" t="s">
        <v>745</v>
      </c>
      <c r="CP601" s="169" t="s">
        <v>1451</v>
      </c>
      <c r="CQ601" s="169" t="s">
        <v>177</v>
      </c>
      <c r="CR601" s="98">
        <v>42900</v>
      </c>
      <c r="CS601" s="98">
        <v>60100</v>
      </c>
      <c r="CT601" s="170">
        <v>0.59</v>
      </c>
    </row>
    <row r="602" spans="47:98" ht="21" hidden="1" customHeight="1" x14ac:dyDescent="0.25">
      <c r="AU602" s="99"/>
      <c r="AV602" s="100">
        <v>1476</v>
      </c>
      <c r="AW602" s="96" t="s">
        <v>2632</v>
      </c>
      <c r="AX602" s="96" t="s">
        <v>1101</v>
      </c>
      <c r="AY602" s="101" t="s">
        <v>152</v>
      </c>
      <c r="AZ602" s="101" t="s">
        <v>177</v>
      </c>
      <c r="BA602" s="102">
        <v>111000</v>
      </c>
      <c r="BB602" s="103">
        <v>34500</v>
      </c>
      <c r="BC602" s="103">
        <v>42000</v>
      </c>
      <c r="BD602" s="102">
        <v>-56500</v>
      </c>
      <c r="BE602" s="104">
        <v>-2.1999999999999999E-2</v>
      </c>
      <c r="BF602" s="105">
        <v>0.94</v>
      </c>
      <c r="BG602" s="102">
        <v>7750</v>
      </c>
      <c r="BH602" s="102">
        <v>-20600</v>
      </c>
      <c r="BI602" s="106">
        <v>-8.9999999999999993E-3</v>
      </c>
      <c r="BJ602" s="96">
        <v>633</v>
      </c>
      <c r="BK602" s="99">
        <f t="shared" si="41"/>
        <v>0.38500000000000001</v>
      </c>
      <c r="BL602" s="99">
        <f t="shared" si="42"/>
        <v>1.6E-2</v>
      </c>
      <c r="CN602" s="97">
        <v>200</v>
      </c>
      <c r="CO602" s="96" t="s">
        <v>287</v>
      </c>
      <c r="CP602" s="169" t="s">
        <v>1451</v>
      </c>
      <c r="CQ602" s="169" t="s">
        <v>169</v>
      </c>
      <c r="CR602" s="98">
        <v>53500</v>
      </c>
      <c r="CS602" s="98">
        <v>84800</v>
      </c>
      <c r="CT602" s="170">
        <v>0.47</v>
      </c>
    </row>
    <row r="603" spans="47:98" ht="21" hidden="1" customHeight="1" x14ac:dyDescent="0.25">
      <c r="AU603" s="99"/>
      <c r="AV603" s="100">
        <v>359</v>
      </c>
      <c r="AW603" s="96" t="s">
        <v>2926</v>
      </c>
      <c r="AX603" s="96" t="s">
        <v>431</v>
      </c>
      <c r="AY603" s="101" t="s">
        <v>159</v>
      </c>
      <c r="AZ603" s="101" t="s">
        <v>192</v>
      </c>
      <c r="BA603" s="102">
        <v>79000</v>
      </c>
      <c r="BB603" s="103">
        <v>44500</v>
      </c>
      <c r="BC603" s="103">
        <v>79500</v>
      </c>
      <c r="BD603" s="102">
        <v>652100</v>
      </c>
      <c r="BE603" s="104">
        <v>7.8E-2</v>
      </c>
      <c r="BF603" s="105">
        <v>0.51</v>
      </c>
      <c r="BG603" s="102">
        <v>11500</v>
      </c>
      <c r="BH603" s="102">
        <v>699600</v>
      </c>
      <c r="BI603" s="106">
        <v>0.112</v>
      </c>
      <c r="BJ603" s="96">
        <v>845</v>
      </c>
      <c r="BK603" s="99">
        <f t="shared" si="41"/>
        <v>9.5000000000000001E-2</v>
      </c>
      <c r="BL603" s="99">
        <f t="shared" si="42"/>
        <v>0.624</v>
      </c>
      <c r="CN603" s="97" t="s">
        <v>1597</v>
      </c>
      <c r="CO603" s="96" t="s">
        <v>442</v>
      </c>
      <c r="CP603" s="169" t="s">
        <v>1462</v>
      </c>
      <c r="CQ603" s="169" t="s">
        <v>177</v>
      </c>
      <c r="CR603" s="98">
        <v>49000</v>
      </c>
      <c r="CS603" s="98">
        <v>77200</v>
      </c>
      <c r="CT603" s="170">
        <v>0.64</v>
      </c>
    </row>
    <row r="604" spans="47:98" ht="21" hidden="1" customHeight="1" x14ac:dyDescent="0.25">
      <c r="AU604" s="99"/>
      <c r="AV604" s="100">
        <v>490</v>
      </c>
      <c r="AW604" s="96" t="s">
        <v>2927</v>
      </c>
      <c r="AX604" s="96" t="s">
        <v>431</v>
      </c>
      <c r="AY604" s="101" t="s">
        <v>163</v>
      </c>
      <c r="AZ604" s="101" t="s">
        <v>192</v>
      </c>
      <c r="BA604" s="102">
        <v>155000</v>
      </c>
      <c r="BB604" s="103">
        <v>44500</v>
      </c>
      <c r="BC604" s="103">
        <v>79500</v>
      </c>
      <c r="BD604" s="102">
        <v>575900</v>
      </c>
      <c r="BE604" s="104">
        <v>5.3999999999999999E-2</v>
      </c>
      <c r="BF604" s="105">
        <v>0.51</v>
      </c>
      <c r="BG604" s="102">
        <v>11500</v>
      </c>
      <c r="BH604" s="102">
        <v>575900</v>
      </c>
      <c r="BI604" s="106">
        <v>5.3999999999999999E-2</v>
      </c>
      <c r="BJ604" s="96">
        <v>845</v>
      </c>
      <c r="BK604" s="99">
        <f t="shared" si="41"/>
        <v>0.71099999999999997</v>
      </c>
      <c r="BL604" s="99">
        <f t="shared" si="42"/>
        <v>0.624</v>
      </c>
      <c r="CN604" s="97" t="s">
        <v>1652</v>
      </c>
      <c r="CO604" s="96" t="s">
        <v>641</v>
      </c>
      <c r="CP604" s="169" t="s">
        <v>1451</v>
      </c>
      <c r="CQ604" s="169" t="s">
        <v>177</v>
      </c>
      <c r="CR604" s="98">
        <v>43000</v>
      </c>
      <c r="CS604" s="98">
        <v>71300</v>
      </c>
      <c r="CT604" s="170">
        <v>0.48</v>
      </c>
    </row>
    <row r="605" spans="47:98" ht="21" hidden="1" customHeight="1" x14ac:dyDescent="0.25">
      <c r="AU605" s="99"/>
      <c r="AV605" s="100">
        <v>519</v>
      </c>
      <c r="AW605" s="96" t="s">
        <v>2928</v>
      </c>
      <c r="AX605" s="96" t="s">
        <v>536</v>
      </c>
      <c r="AY605" s="101" t="s">
        <v>159</v>
      </c>
      <c r="AZ605" s="101" t="s">
        <v>192</v>
      </c>
      <c r="BA605" s="102">
        <v>75500</v>
      </c>
      <c r="BB605" s="103">
        <v>44000</v>
      </c>
      <c r="BC605" s="103">
        <v>72000</v>
      </c>
      <c r="BD605" s="102">
        <v>565600</v>
      </c>
      <c r="BE605" s="104">
        <v>7.4999999999999997E-2</v>
      </c>
      <c r="BF605" s="105">
        <v>0.61</v>
      </c>
      <c r="BG605" s="102">
        <v>7000</v>
      </c>
      <c r="BH605" s="102">
        <v>597700</v>
      </c>
      <c r="BI605" s="106">
        <v>9.5000000000000001E-2</v>
      </c>
      <c r="BJ605" s="96">
        <v>846</v>
      </c>
      <c r="BK605" s="99">
        <f t="shared" si="41"/>
        <v>6.0999999999999999E-2</v>
      </c>
      <c r="BL605" s="99">
        <f t="shared" si="42"/>
        <v>0.57999999999999996</v>
      </c>
      <c r="CN605" s="97" t="s">
        <v>1732</v>
      </c>
      <c r="CO605" s="96" t="s">
        <v>869</v>
      </c>
      <c r="CP605" s="169" t="s">
        <v>1448</v>
      </c>
      <c r="CQ605" s="169" t="s">
        <v>177</v>
      </c>
      <c r="CR605" s="98">
        <v>42100</v>
      </c>
      <c r="CS605" s="98">
        <v>65200</v>
      </c>
      <c r="CT605" s="170">
        <v>0.5</v>
      </c>
    </row>
    <row r="606" spans="47:98" ht="21" hidden="1" customHeight="1" x14ac:dyDescent="0.25">
      <c r="AU606" s="99"/>
      <c r="AV606" s="100">
        <v>623</v>
      </c>
      <c r="AW606" s="96" t="s">
        <v>2929</v>
      </c>
      <c r="AX606" s="96" t="s">
        <v>536</v>
      </c>
      <c r="AY606" s="101" t="s">
        <v>163</v>
      </c>
      <c r="AZ606" s="101" t="s">
        <v>192</v>
      </c>
      <c r="BA606" s="102">
        <v>126000</v>
      </c>
      <c r="BB606" s="103">
        <v>44000</v>
      </c>
      <c r="BC606" s="103">
        <v>72000</v>
      </c>
      <c r="BD606" s="102">
        <v>515300</v>
      </c>
      <c r="BE606" s="104">
        <v>5.7000000000000002E-2</v>
      </c>
      <c r="BF606" s="105">
        <v>0.61</v>
      </c>
      <c r="BG606" s="102">
        <v>7000</v>
      </c>
      <c r="BH606" s="102">
        <v>515300</v>
      </c>
      <c r="BI606" s="106">
        <v>5.7000000000000002E-2</v>
      </c>
      <c r="BJ606" s="96">
        <v>846</v>
      </c>
      <c r="BK606" s="99">
        <f t="shared" si="41"/>
        <v>0.498</v>
      </c>
      <c r="BL606" s="99">
        <f t="shared" si="42"/>
        <v>0.57999999999999996</v>
      </c>
      <c r="CN606" s="97" t="s">
        <v>1624</v>
      </c>
      <c r="CO606" s="96" t="s">
        <v>557</v>
      </c>
      <c r="CP606" s="169" t="s">
        <v>1462</v>
      </c>
      <c r="CQ606" s="169" t="s">
        <v>177</v>
      </c>
      <c r="CR606" s="98">
        <v>42600</v>
      </c>
      <c r="CS606" s="98">
        <v>74800</v>
      </c>
      <c r="CT606" s="170">
        <v>0.52</v>
      </c>
    </row>
    <row r="607" spans="47:98" ht="21" hidden="1" customHeight="1" x14ac:dyDescent="0.25">
      <c r="AU607" s="99"/>
      <c r="AV607" s="100">
        <v>1176</v>
      </c>
      <c r="AW607" s="96" t="s">
        <v>2930</v>
      </c>
      <c r="AX607" s="96" t="s">
        <v>955</v>
      </c>
      <c r="AY607" s="101" t="s">
        <v>159</v>
      </c>
      <c r="AZ607" s="101" t="s">
        <v>192</v>
      </c>
      <c r="BA607" s="102">
        <v>71000</v>
      </c>
      <c r="BB607" s="103">
        <v>36500</v>
      </c>
      <c r="BC607" s="103">
        <v>62000</v>
      </c>
      <c r="BD607" s="102">
        <v>259900</v>
      </c>
      <c r="BE607" s="104">
        <v>5.3999999999999999E-2</v>
      </c>
      <c r="BF607" s="105">
        <v>0.63</v>
      </c>
      <c r="BG607" s="102">
        <v>8500</v>
      </c>
      <c r="BH607" s="102">
        <v>297700</v>
      </c>
      <c r="BI607" s="106">
        <v>8.1000000000000003E-2</v>
      </c>
      <c r="BJ607" s="96">
        <v>847</v>
      </c>
      <c r="BK607" s="99">
        <f t="shared" si="41"/>
        <v>3.1E-2</v>
      </c>
      <c r="BL607" s="99">
        <f t="shared" si="42"/>
        <v>0.06</v>
      </c>
      <c r="CN607" s="97" t="s">
        <v>1460</v>
      </c>
      <c r="CO607" s="96" t="s">
        <v>168</v>
      </c>
      <c r="CP607" s="169" t="s">
        <v>1462</v>
      </c>
      <c r="CQ607" s="169" t="s">
        <v>169</v>
      </c>
      <c r="CR607" s="98">
        <v>65100</v>
      </c>
      <c r="CS607" s="98">
        <v>111000</v>
      </c>
      <c r="CT607" s="170">
        <v>0.56000000000000005</v>
      </c>
    </row>
    <row r="608" spans="47:98" ht="21" hidden="1" customHeight="1" x14ac:dyDescent="0.25">
      <c r="AU608" s="99"/>
      <c r="AV608" s="100">
        <v>1278</v>
      </c>
      <c r="AW608" s="96" t="s">
        <v>2931</v>
      </c>
      <c r="AX608" s="96" t="s">
        <v>955</v>
      </c>
      <c r="AY608" s="101" t="s">
        <v>163</v>
      </c>
      <c r="AZ608" s="101" t="s">
        <v>192</v>
      </c>
      <c r="BA608" s="102">
        <v>125000</v>
      </c>
      <c r="BB608" s="103">
        <v>36500</v>
      </c>
      <c r="BC608" s="103">
        <v>62000</v>
      </c>
      <c r="BD608" s="102">
        <v>206000</v>
      </c>
      <c r="BE608" s="104">
        <v>3.4000000000000002E-2</v>
      </c>
      <c r="BF608" s="105">
        <v>0.63</v>
      </c>
      <c r="BG608" s="102">
        <v>8500</v>
      </c>
      <c r="BH608" s="102">
        <v>206000</v>
      </c>
      <c r="BI608" s="106">
        <v>3.4000000000000002E-2</v>
      </c>
      <c r="BJ608" s="96">
        <v>847</v>
      </c>
      <c r="BK608" s="99">
        <f t="shared" si="41"/>
        <v>0.48799999999999999</v>
      </c>
      <c r="BL608" s="99">
        <f t="shared" si="42"/>
        <v>0.06</v>
      </c>
      <c r="CN608" s="97" t="s">
        <v>1634</v>
      </c>
      <c r="CO608" s="96" t="s">
        <v>677</v>
      </c>
      <c r="CP608" s="169" t="s">
        <v>1451</v>
      </c>
      <c r="CQ608" s="169" t="s">
        <v>195</v>
      </c>
      <c r="CR608" s="98">
        <v>42100</v>
      </c>
      <c r="CS608" s="98">
        <v>73200</v>
      </c>
      <c r="CT608" s="170">
        <v>0.45</v>
      </c>
    </row>
    <row r="609" spans="47:98" ht="21" hidden="1" customHeight="1" x14ac:dyDescent="0.25">
      <c r="AU609" s="99"/>
      <c r="AV609" s="100">
        <v>1188</v>
      </c>
      <c r="AW609" s="96" t="s">
        <v>2932</v>
      </c>
      <c r="AX609" s="96" t="s">
        <v>964</v>
      </c>
      <c r="AY609" s="101" t="s">
        <v>159</v>
      </c>
      <c r="AZ609" s="101" t="s">
        <v>195</v>
      </c>
      <c r="BA609" s="102">
        <v>71000</v>
      </c>
      <c r="BB609" s="103">
        <v>38500</v>
      </c>
      <c r="BC609" s="103">
        <v>58500</v>
      </c>
      <c r="BD609" s="102">
        <v>253300</v>
      </c>
      <c r="BE609" s="104">
        <v>5.2999999999999999E-2</v>
      </c>
      <c r="BF609" s="105">
        <v>0.45</v>
      </c>
      <c r="BG609" s="102">
        <v>6500</v>
      </c>
      <c r="BH609" s="102">
        <v>281200</v>
      </c>
      <c r="BI609" s="106">
        <v>7.0999999999999994E-2</v>
      </c>
      <c r="BJ609" s="96">
        <v>849</v>
      </c>
      <c r="BK609" s="99">
        <f t="shared" si="41"/>
        <v>3.1E-2</v>
      </c>
      <c r="BL609" s="99">
        <f t="shared" si="42"/>
        <v>0.14499999999999999</v>
      </c>
      <c r="CN609" s="97" t="s">
        <v>1614</v>
      </c>
      <c r="CO609" s="96" t="s">
        <v>453</v>
      </c>
      <c r="CP609" s="169" t="s">
        <v>1451</v>
      </c>
      <c r="CQ609" s="169" t="s">
        <v>1476</v>
      </c>
      <c r="CR609" s="98">
        <v>42200</v>
      </c>
      <c r="CS609" s="98">
        <v>75800</v>
      </c>
      <c r="CT609" s="170">
        <v>0.51</v>
      </c>
    </row>
    <row r="610" spans="47:98" ht="21" hidden="1" customHeight="1" x14ac:dyDescent="0.25">
      <c r="AU610" s="99"/>
      <c r="AV610" s="100">
        <v>1280</v>
      </c>
      <c r="AW610" s="96" t="s">
        <v>2933</v>
      </c>
      <c r="AX610" s="96" t="s">
        <v>964</v>
      </c>
      <c r="AY610" s="101" t="s">
        <v>163</v>
      </c>
      <c r="AZ610" s="101" t="s">
        <v>195</v>
      </c>
      <c r="BA610" s="102">
        <v>119000</v>
      </c>
      <c r="BB610" s="103">
        <v>38500</v>
      </c>
      <c r="BC610" s="103">
        <v>58500</v>
      </c>
      <c r="BD610" s="102">
        <v>205400</v>
      </c>
      <c r="BE610" s="104">
        <v>3.5000000000000003E-2</v>
      </c>
      <c r="BF610" s="105">
        <v>0.45</v>
      </c>
      <c r="BG610" s="102">
        <v>6500</v>
      </c>
      <c r="BH610" s="102">
        <v>205400</v>
      </c>
      <c r="BI610" s="106">
        <v>3.5000000000000003E-2</v>
      </c>
      <c r="BJ610" s="96">
        <v>849</v>
      </c>
      <c r="BK610" s="99">
        <f t="shared" si="41"/>
        <v>0.45100000000000001</v>
      </c>
      <c r="BL610" s="99">
        <f t="shared" si="42"/>
        <v>0.14499999999999999</v>
      </c>
      <c r="CN610" s="97">
        <v>143</v>
      </c>
      <c r="CO610" s="96" t="s">
        <v>384</v>
      </c>
      <c r="CP610" s="169" t="s">
        <v>1451</v>
      </c>
      <c r="CQ610" s="169" t="s">
        <v>192</v>
      </c>
      <c r="CR610" s="98">
        <v>50000</v>
      </c>
      <c r="CS610" s="98">
        <v>88500</v>
      </c>
      <c r="CT610" s="170">
        <v>0.48</v>
      </c>
    </row>
    <row r="611" spans="47:98" ht="21" hidden="1" customHeight="1" x14ac:dyDescent="0.25">
      <c r="AU611" s="99"/>
      <c r="AV611" s="100">
        <v>118</v>
      </c>
      <c r="AW611" s="96" t="s">
        <v>3058</v>
      </c>
      <c r="AX611" s="96" t="s">
        <v>261</v>
      </c>
      <c r="AY611" s="101" t="s">
        <v>152</v>
      </c>
      <c r="AZ611" s="101" t="s">
        <v>166</v>
      </c>
      <c r="BA611" s="102">
        <v>216000</v>
      </c>
      <c r="BB611" s="103">
        <v>50000</v>
      </c>
      <c r="BC611" s="103">
        <v>95500</v>
      </c>
      <c r="BD611" s="102">
        <v>904100</v>
      </c>
      <c r="BE611" s="104">
        <v>5.8000000000000003E-2</v>
      </c>
      <c r="BF611" s="105">
        <v>0.63</v>
      </c>
      <c r="BG611" s="102">
        <v>23000</v>
      </c>
      <c r="BH611" s="102">
        <v>997800</v>
      </c>
      <c r="BI611" s="106">
        <v>7.8E-2</v>
      </c>
      <c r="BJ611" s="96">
        <v>948</v>
      </c>
      <c r="BK611" s="99">
        <f t="shared" si="41"/>
        <v>0.94099999999999995</v>
      </c>
      <c r="BL611" s="99">
        <f t="shared" si="42"/>
        <v>0.88</v>
      </c>
      <c r="CN611" s="97" t="s">
        <v>1496</v>
      </c>
      <c r="CO611" s="96" t="s">
        <v>268</v>
      </c>
      <c r="CP611" s="169" t="s">
        <v>1451</v>
      </c>
      <c r="CQ611" s="169" t="s">
        <v>1461</v>
      </c>
      <c r="CR611" s="98">
        <v>49700</v>
      </c>
      <c r="CS611" s="98">
        <v>90400</v>
      </c>
      <c r="CT611" s="170">
        <v>0.4</v>
      </c>
    </row>
    <row r="612" spans="47:98" ht="21" hidden="1" customHeight="1" x14ac:dyDescent="0.25">
      <c r="AU612" s="99"/>
      <c r="AV612" s="100">
        <v>988</v>
      </c>
      <c r="AW612" s="96" t="s">
        <v>3090</v>
      </c>
      <c r="AX612" s="96" t="s">
        <v>843</v>
      </c>
      <c r="AY612" s="101" t="s">
        <v>159</v>
      </c>
      <c r="AZ612" s="101" t="s">
        <v>195</v>
      </c>
      <c r="BA612" s="102">
        <v>68000</v>
      </c>
      <c r="BB612" s="103">
        <v>39500</v>
      </c>
      <c r="BC612" s="103">
        <v>61500</v>
      </c>
      <c r="BD612" s="102">
        <v>344000</v>
      </c>
      <c r="BE612" s="104">
        <v>6.3E-2</v>
      </c>
      <c r="BF612" s="105">
        <v>0.7</v>
      </c>
      <c r="BG612" s="102">
        <v>7000</v>
      </c>
      <c r="BH612" s="102">
        <v>374500</v>
      </c>
      <c r="BI612" s="106">
        <v>8.5000000000000006E-2</v>
      </c>
      <c r="BJ612" s="96">
        <v>973</v>
      </c>
      <c r="BK612" s="99">
        <f t="shared" si="41"/>
        <v>1.2E-2</v>
      </c>
      <c r="BL612" s="99">
        <f t="shared" si="42"/>
        <v>0.19600000000000001</v>
      </c>
      <c r="CN612" s="97" t="s">
        <v>1587</v>
      </c>
      <c r="CO612" s="96" t="s">
        <v>391</v>
      </c>
      <c r="CP612" s="169" t="s">
        <v>1451</v>
      </c>
      <c r="CQ612" s="169" t="s">
        <v>1464</v>
      </c>
      <c r="CR612" s="98">
        <v>47400</v>
      </c>
      <c r="CS612" s="98">
        <v>78700</v>
      </c>
      <c r="CT612" s="170">
        <v>0.48</v>
      </c>
    </row>
    <row r="613" spans="47:98" ht="21" hidden="1" customHeight="1" x14ac:dyDescent="0.25">
      <c r="AU613" s="99"/>
      <c r="AV613" s="100">
        <v>1082</v>
      </c>
      <c r="AW613" s="96" t="s">
        <v>3091</v>
      </c>
      <c r="AX613" s="96" t="s">
        <v>843</v>
      </c>
      <c r="AY613" s="101" t="s">
        <v>163</v>
      </c>
      <c r="AZ613" s="101" t="s">
        <v>195</v>
      </c>
      <c r="BA613" s="102">
        <v>111000</v>
      </c>
      <c r="BB613" s="103">
        <v>39500</v>
      </c>
      <c r="BC613" s="103">
        <v>61500</v>
      </c>
      <c r="BD613" s="102">
        <v>301000</v>
      </c>
      <c r="BE613" s="104">
        <v>4.5999999999999999E-2</v>
      </c>
      <c r="BF613" s="105">
        <v>0.7</v>
      </c>
      <c r="BG613" s="102">
        <v>7000</v>
      </c>
      <c r="BH613" s="102">
        <v>301000</v>
      </c>
      <c r="BI613" s="106">
        <v>4.5999999999999999E-2</v>
      </c>
      <c r="BJ613" s="96">
        <v>973</v>
      </c>
      <c r="BK613" s="99">
        <f t="shared" si="41"/>
        <v>0.38500000000000001</v>
      </c>
      <c r="BL613" s="99">
        <f t="shared" si="42"/>
        <v>0.19600000000000001</v>
      </c>
      <c r="CN613" s="97" t="s">
        <v>1706</v>
      </c>
      <c r="CO613" s="96" t="s">
        <v>650</v>
      </c>
      <c r="CP613" s="169" t="s">
        <v>1462</v>
      </c>
      <c r="CQ613" s="169" t="s">
        <v>195</v>
      </c>
      <c r="CR613" s="98">
        <v>39500</v>
      </c>
      <c r="CS613" s="98">
        <v>67000</v>
      </c>
      <c r="CT613" s="170">
        <v>0.56000000000000005</v>
      </c>
    </row>
    <row r="614" spans="47:98" ht="21" hidden="1" customHeight="1" x14ac:dyDescent="0.25">
      <c r="AU614" s="99"/>
      <c r="AV614" s="100">
        <v>1371</v>
      </c>
      <c r="AW614" s="96" t="s">
        <v>3121</v>
      </c>
      <c r="AX614" s="96" t="s">
        <v>1060</v>
      </c>
      <c r="AY614" s="101" t="s">
        <v>152</v>
      </c>
      <c r="AZ614" s="101" t="s">
        <v>171</v>
      </c>
      <c r="BA614" s="102">
        <v>133500</v>
      </c>
      <c r="BB614" s="103">
        <v>32000</v>
      </c>
      <c r="BC614" s="103">
        <v>53000</v>
      </c>
      <c r="BD614" s="102">
        <v>131400</v>
      </c>
      <c r="BE614" s="104">
        <v>2.4E-2</v>
      </c>
      <c r="BF614" s="105">
        <v>0.86</v>
      </c>
      <c r="BG614" s="102">
        <v>16750</v>
      </c>
      <c r="BH614" s="102">
        <v>203200</v>
      </c>
      <c r="BI614" s="106">
        <v>5.0999999999999997E-2</v>
      </c>
      <c r="BJ614" s="96">
        <v>1003</v>
      </c>
      <c r="BK614" s="99">
        <f t="shared" si="41"/>
        <v>0.55400000000000005</v>
      </c>
      <c r="BL614" s="99">
        <f t="shared" si="42"/>
        <v>0</v>
      </c>
      <c r="CN614" s="97" t="s">
        <v>1553</v>
      </c>
      <c r="CO614" s="96" t="s">
        <v>329</v>
      </c>
      <c r="CP614" s="169" t="s">
        <v>1451</v>
      </c>
      <c r="CQ614" s="169" t="s">
        <v>171</v>
      </c>
      <c r="CR614" s="98">
        <v>44800</v>
      </c>
      <c r="CS614" s="98">
        <v>81900</v>
      </c>
      <c r="CT614" s="170">
        <v>0.63</v>
      </c>
    </row>
    <row r="615" spans="47:98" ht="21" hidden="1" customHeight="1" x14ac:dyDescent="0.25">
      <c r="AU615" s="99"/>
      <c r="AV615" s="100">
        <v>1265</v>
      </c>
      <c r="AW615" s="96" t="s">
        <v>3124</v>
      </c>
      <c r="AX615" s="96" t="s">
        <v>1009</v>
      </c>
      <c r="AY615" s="101" t="s">
        <v>159</v>
      </c>
      <c r="AZ615" s="101" t="s">
        <v>195</v>
      </c>
      <c r="BA615" s="102">
        <v>70500</v>
      </c>
      <c r="BB615" s="103">
        <v>43000</v>
      </c>
      <c r="BC615" s="103">
        <v>57000</v>
      </c>
      <c r="BD615" s="102">
        <v>214500</v>
      </c>
      <c r="BE615" s="104">
        <v>4.9000000000000002E-2</v>
      </c>
      <c r="BF615" s="105">
        <v>0.88</v>
      </c>
      <c r="BG615" s="102">
        <v>8750</v>
      </c>
      <c r="BH615" s="102">
        <v>256000</v>
      </c>
      <c r="BI615" s="106">
        <v>8.1000000000000003E-2</v>
      </c>
      <c r="BJ615" s="96">
        <v>1005</v>
      </c>
      <c r="BK615" s="99">
        <f t="shared" si="41"/>
        <v>2.7E-2</v>
      </c>
      <c r="BL615" s="99">
        <f t="shared" si="42"/>
        <v>0.51</v>
      </c>
      <c r="CN615" s="97" t="s">
        <v>1562</v>
      </c>
      <c r="CO615" s="96" t="s">
        <v>402</v>
      </c>
      <c r="CP615" s="169" t="s">
        <v>1451</v>
      </c>
      <c r="CQ615" s="169" t="s">
        <v>1464</v>
      </c>
      <c r="CR615" s="98">
        <v>43600</v>
      </c>
      <c r="CS615" s="98">
        <v>81200</v>
      </c>
      <c r="CT615" s="170">
        <v>0.59</v>
      </c>
    </row>
    <row r="616" spans="47:98" ht="21" hidden="1" customHeight="1" x14ac:dyDescent="0.25">
      <c r="AU616" s="99"/>
      <c r="AV616" s="100">
        <v>1327</v>
      </c>
      <c r="AW616" s="96" t="s">
        <v>3125</v>
      </c>
      <c r="AX616" s="96" t="s">
        <v>1009</v>
      </c>
      <c r="AY616" s="101" t="s">
        <v>163</v>
      </c>
      <c r="AZ616" s="101" t="s">
        <v>195</v>
      </c>
      <c r="BA616" s="102">
        <v>113500</v>
      </c>
      <c r="BB616" s="103">
        <v>43000</v>
      </c>
      <c r="BC616" s="103">
        <v>57000</v>
      </c>
      <c r="BD616" s="102">
        <v>171700</v>
      </c>
      <c r="BE616" s="104">
        <v>3.3000000000000002E-2</v>
      </c>
      <c r="BF616" s="105">
        <v>0.88</v>
      </c>
      <c r="BG616" s="102">
        <v>8750</v>
      </c>
      <c r="BH616" s="102">
        <v>171700</v>
      </c>
      <c r="BI616" s="106">
        <v>3.3000000000000002E-2</v>
      </c>
      <c r="BJ616" s="96">
        <v>1005</v>
      </c>
      <c r="BK616" s="99">
        <f t="shared" si="41"/>
        <v>0.41199999999999998</v>
      </c>
      <c r="BL616" s="99">
        <f t="shared" si="42"/>
        <v>0.51</v>
      </c>
      <c r="CN616" s="97" t="s">
        <v>1524</v>
      </c>
      <c r="CO616" s="96" t="s">
        <v>326</v>
      </c>
      <c r="CP616" s="169" t="s">
        <v>1451</v>
      </c>
      <c r="CQ616" s="169" t="s">
        <v>1464</v>
      </c>
      <c r="CR616" s="98">
        <v>49300</v>
      </c>
      <c r="CS616" s="98">
        <v>85300</v>
      </c>
      <c r="CT616" s="170">
        <v>0.38</v>
      </c>
    </row>
    <row r="617" spans="47:98" ht="21" hidden="1" customHeight="1" x14ac:dyDescent="0.25">
      <c r="AU617" s="99"/>
      <c r="AV617" s="100">
        <v>1346</v>
      </c>
      <c r="AW617" s="96" t="s">
        <v>2443</v>
      </c>
      <c r="AX617" s="96" t="s">
        <v>1049</v>
      </c>
      <c r="AY617" s="101" t="s">
        <v>159</v>
      </c>
      <c r="AZ617" s="101" t="s">
        <v>195</v>
      </c>
      <c r="BA617" s="102">
        <v>73500</v>
      </c>
      <c r="BB617" s="103">
        <v>42000</v>
      </c>
      <c r="BC617" s="103">
        <v>53500</v>
      </c>
      <c r="BD617" s="102">
        <v>155700</v>
      </c>
      <c r="BE617" s="104">
        <v>0.04</v>
      </c>
      <c r="BF617" s="105">
        <v>0.8</v>
      </c>
      <c r="BG617" s="102">
        <v>4250</v>
      </c>
      <c r="BH617" s="102">
        <v>176000</v>
      </c>
      <c r="BI617" s="106">
        <v>5.0999999999999997E-2</v>
      </c>
      <c r="BJ617" s="96">
        <v>464</v>
      </c>
      <c r="BK617" s="99">
        <f t="shared" si="41"/>
        <v>4.7E-2</v>
      </c>
      <c r="BL617" s="99">
        <f t="shared" si="42"/>
        <v>0.41699999999999998</v>
      </c>
      <c r="CN617" s="97" t="s">
        <v>1727</v>
      </c>
      <c r="CO617" s="96" t="s">
        <v>561</v>
      </c>
      <c r="CP617" s="169" t="s">
        <v>1448</v>
      </c>
      <c r="CQ617" s="169" t="s">
        <v>177</v>
      </c>
      <c r="CR617" s="98">
        <v>41500</v>
      </c>
      <c r="CS617" s="98">
        <v>65500</v>
      </c>
      <c r="CT617" s="170">
        <v>0.61</v>
      </c>
    </row>
    <row r="618" spans="47:98" ht="21" hidden="1" customHeight="1" x14ac:dyDescent="0.25">
      <c r="AU618" s="99"/>
      <c r="AV618" s="100">
        <v>1362</v>
      </c>
      <c r="AW618" s="96" t="s">
        <v>2444</v>
      </c>
      <c r="AX618" s="96" t="s">
        <v>1049</v>
      </c>
      <c r="AY618" s="101" t="s">
        <v>163</v>
      </c>
      <c r="AZ618" s="101" t="s">
        <v>195</v>
      </c>
      <c r="BA618" s="102">
        <v>85500</v>
      </c>
      <c r="BB618" s="103">
        <v>42000</v>
      </c>
      <c r="BC618" s="103">
        <v>53500</v>
      </c>
      <c r="BD618" s="102">
        <v>143800</v>
      </c>
      <c r="BE618" s="104">
        <v>3.5000000000000003E-2</v>
      </c>
      <c r="BF618" s="105">
        <v>0.8</v>
      </c>
      <c r="BG618" s="102">
        <v>4250</v>
      </c>
      <c r="BH618" s="102">
        <v>143800</v>
      </c>
      <c r="BI618" s="106">
        <v>3.5000000000000003E-2</v>
      </c>
      <c r="BJ618" s="96">
        <v>464</v>
      </c>
      <c r="BK618" s="99">
        <f t="shared" si="41"/>
        <v>0.16400000000000001</v>
      </c>
      <c r="BL618" s="99">
        <f t="shared" si="42"/>
        <v>0.41699999999999998</v>
      </c>
      <c r="CN618" s="97" t="s">
        <v>1578</v>
      </c>
      <c r="CO618" s="96" t="s">
        <v>722</v>
      </c>
      <c r="CP618" s="169" t="s">
        <v>1462</v>
      </c>
      <c r="CQ618" s="169" t="s">
        <v>1454</v>
      </c>
      <c r="CR618" s="98">
        <v>44600</v>
      </c>
      <c r="CS618" s="98">
        <v>79400</v>
      </c>
      <c r="CT618" s="170">
        <v>0.57999999999999996</v>
      </c>
    </row>
    <row r="619" spans="47:98" ht="21" hidden="1" customHeight="1" x14ac:dyDescent="0.25">
      <c r="AU619" s="99"/>
      <c r="AV619" s="100">
        <v>266</v>
      </c>
      <c r="AW619" s="96" t="s">
        <v>2498</v>
      </c>
      <c r="AX619" s="96" t="s">
        <v>367</v>
      </c>
      <c r="AY619" s="101" t="s">
        <v>159</v>
      </c>
      <c r="AZ619" s="101" t="s">
        <v>192</v>
      </c>
      <c r="BA619" s="102">
        <v>79500</v>
      </c>
      <c r="BB619" s="103">
        <v>48500</v>
      </c>
      <c r="BC619" s="103">
        <v>74500</v>
      </c>
      <c r="BD619" s="102">
        <v>722800</v>
      </c>
      <c r="BE619" s="104">
        <v>8.2000000000000003E-2</v>
      </c>
      <c r="BF619" s="105">
        <v>0.66</v>
      </c>
      <c r="BG619" s="102">
        <v>4500</v>
      </c>
      <c r="BH619" s="102">
        <v>743600</v>
      </c>
      <c r="BI619" s="106">
        <v>9.2999999999999999E-2</v>
      </c>
      <c r="BJ619" s="96">
        <v>516</v>
      </c>
      <c r="BK619" s="99">
        <f t="shared" si="41"/>
        <v>0.1</v>
      </c>
      <c r="BL619" s="99">
        <f t="shared" si="42"/>
        <v>0.81200000000000006</v>
      </c>
      <c r="CN619" s="97" t="s">
        <v>1767</v>
      </c>
      <c r="CO619" s="96" t="s">
        <v>885</v>
      </c>
      <c r="CP619" s="169" t="s">
        <v>1462</v>
      </c>
      <c r="CQ619" s="169" t="s">
        <v>171</v>
      </c>
      <c r="CR619" s="98">
        <v>41100</v>
      </c>
      <c r="CS619" s="98">
        <v>62200</v>
      </c>
      <c r="CT619" s="170">
        <v>0.55000000000000004</v>
      </c>
    </row>
    <row r="620" spans="47:98" ht="21" hidden="1" customHeight="1" x14ac:dyDescent="0.25">
      <c r="AU620" s="99"/>
      <c r="AV620" s="100">
        <v>318</v>
      </c>
      <c r="AW620" s="96" t="s">
        <v>2499</v>
      </c>
      <c r="AX620" s="96" t="s">
        <v>367</v>
      </c>
      <c r="AY620" s="101" t="s">
        <v>163</v>
      </c>
      <c r="AZ620" s="101" t="s">
        <v>192</v>
      </c>
      <c r="BA620" s="102">
        <v>122500</v>
      </c>
      <c r="BB620" s="103">
        <v>48500</v>
      </c>
      <c r="BC620" s="103">
        <v>74500</v>
      </c>
      <c r="BD620" s="102">
        <v>679500</v>
      </c>
      <c r="BE620" s="104">
        <v>6.6000000000000003E-2</v>
      </c>
      <c r="BF620" s="105">
        <v>0.66</v>
      </c>
      <c r="BG620" s="102">
        <v>4500</v>
      </c>
      <c r="BH620" s="102">
        <v>679500</v>
      </c>
      <c r="BI620" s="106">
        <v>6.6000000000000003E-2</v>
      </c>
      <c r="BJ620" s="96">
        <v>516</v>
      </c>
      <c r="BK620" s="99">
        <f t="shared" si="41"/>
        <v>0.47499999999999998</v>
      </c>
      <c r="BL620" s="99">
        <f t="shared" si="42"/>
        <v>0.81200000000000006</v>
      </c>
      <c r="CN620" s="97">
        <v>105</v>
      </c>
      <c r="CO620" s="96" t="s">
        <v>258</v>
      </c>
      <c r="CP620" s="169" t="s">
        <v>1447</v>
      </c>
      <c r="CQ620" s="169" t="s">
        <v>1464</v>
      </c>
      <c r="CR620" s="98">
        <v>49100</v>
      </c>
      <c r="CS620" s="98">
        <v>91900</v>
      </c>
      <c r="CT620" s="170">
        <v>0.51</v>
      </c>
    </row>
    <row r="621" spans="47:98" ht="21" hidden="1" customHeight="1" x14ac:dyDescent="0.25">
      <c r="AU621" s="99"/>
      <c r="AV621" s="100">
        <v>946</v>
      </c>
      <c r="AW621" s="96" t="s">
        <v>2876</v>
      </c>
      <c r="AX621" s="96" t="s">
        <v>815</v>
      </c>
      <c r="AY621" s="101" t="s">
        <v>152</v>
      </c>
      <c r="AZ621" s="101" t="s">
        <v>177</v>
      </c>
      <c r="BA621" s="102">
        <v>95000</v>
      </c>
      <c r="BB621" s="103">
        <v>44500</v>
      </c>
      <c r="BC621" s="103">
        <v>58500</v>
      </c>
      <c r="BD621" s="102">
        <v>364100</v>
      </c>
      <c r="BE621" s="104">
        <v>5.5E-2</v>
      </c>
      <c r="BF621" s="105">
        <v>0.98</v>
      </c>
      <c r="BG621" s="102">
        <v>8000</v>
      </c>
      <c r="BH621" s="102">
        <v>400000</v>
      </c>
      <c r="BI621" s="106">
        <v>7.1999999999999995E-2</v>
      </c>
      <c r="BJ621" s="96">
        <v>809</v>
      </c>
      <c r="BK621" s="99">
        <f t="shared" si="41"/>
        <v>0.26100000000000001</v>
      </c>
      <c r="BL621" s="99">
        <f t="shared" si="42"/>
        <v>0.624</v>
      </c>
      <c r="CN621" s="97" t="s">
        <v>1745</v>
      </c>
      <c r="CO621" s="96" t="s">
        <v>1746</v>
      </c>
      <c r="CP621" s="169" t="s">
        <v>1462</v>
      </c>
      <c r="CQ621" s="169" t="s">
        <v>166</v>
      </c>
      <c r="CR621" s="98">
        <v>40500</v>
      </c>
      <c r="CS621" s="98">
        <v>64300</v>
      </c>
      <c r="CT621" s="170">
        <v>0.59</v>
      </c>
    </row>
    <row r="622" spans="47:98" ht="21" hidden="1" customHeight="1" x14ac:dyDescent="0.25">
      <c r="AU622" s="99"/>
      <c r="AV622" s="100">
        <v>419</v>
      </c>
      <c r="AW622" s="96" t="s">
        <v>2934</v>
      </c>
      <c r="AX622" s="96" t="s">
        <v>469</v>
      </c>
      <c r="AY622" s="101" t="s">
        <v>159</v>
      </c>
      <c r="AZ622" s="101" t="s">
        <v>192</v>
      </c>
      <c r="BA622" s="102">
        <v>82500</v>
      </c>
      <c r="BB622" s="103">
        <v>46000</v>
      </c>
      <c r="BC622" s="103">
        <v>71000</v>
      </c>
      <c r="BD622" s="102">
        <v>615000</v>
      </c>
      <c r="BE622" s="104">
        <v>7.4999999999999997E-2</v>
      </c>
      <c r="BF622" s="105">
        <v>0.65</v>
      </c>
      <c r="BG622" s="102">
        <v>4250</v>
      </c>
      <c r="BH622" s="102">
        <v>634900</v>
      </c>
      <c r="BI622" s="106">
        <v>8.5000000000000006E-2</v>
      </c>
      <c r="BJ622" s="96">
        <v>850</v>
      </c>
      <c r="BK622" s="99">
        <f t="shared" si="41"/>
        <v>0.13300000000000001</v>
      </c>
      <c r="BL622" s="99">
        <f t="shared" si="42"/>
        <v>0.71899999999999997</v>
      </c>
      <c r="CN622" s="97" t="s">
        <v>1524</v>
      </c>
      <c r="CO622" s="96" t="s">
        <v>433</v>
      </c>
      <c r="CP622" s="169" t="s">
        <v>1451</v>
      </c>
      <c r="CQ622" s="169" t="s">
        <v>1464</v>
      </c>
      <c r="CR622" s="98">
        <v>41200</v>
      </c>
      <c r="CS622" s="98">
        <v>85300</v>
      </c>
      <c r="CT622" s="170">
        <v>0.37</v>
      </c>
    </row>
    <row r="623" spans="47:98" ht="21" hidden="1" customHeight="1" x14ac:dyDescent="0.25">
      <c r="AU623" s="99"/>
      <c r="AV623" s="100">
        <v>499</v>
      </c>
      <c r="AW623" s="96" t="s">
        <v>2935</v>
      </c>
      <c r="AX623" s="96" t="s">
        <v>469</v>
      </c>
      <c r="AY623" s="101" t="s">
        <v>163</v>
      </c>
      <c r="AZ623" s="101" t="s">
        <v>192</v>
      </c>
      <c r="BA623" s="102">
        <v>125500</v>
      </c>
      <c r="BB623" s="103">
        <v>46000</v>
      </c>
      <c r="BC623" s="103">
        <v>71000</v>
      </c>
      <c r="BD623" s="102">
        <v>572000</v>
      </c>
      <c r="BE623" s="104">
        <v>0.06</v>
      </c>
      <c r="BF623" s="105">
        <v>0.65</v>
      </c>
      <c r="BG623" s="102">
        <v>4250</v>
      </c>
      <c r="BH623" s="102">
        <v>572000</v>
      </c>
      <c r="BI623" s="106">
        <v>0.06</v>
      </c>
      <c r="BJ623" s="96">
        <v>850</v>
      </c>
      <c r="BK623" s="99">
        <f t="shared" si="41"/>
        <v>0.49399999999999999</v>
      </c>
      <c r="BL623" s="99">
        <f t="shared" si="42"/>
        <v>0.71899999999999997</v>
      </c>
      <c r="CN623" s="97" t="s">
        <v>1738</v>
      </c>
      <c r="CO623" s="96" t="s">
        <v>818</v>
      </c>
      <c r="CP623" s="169" t="s">
        <v>1451</v>
      </c>
      <c r="CQ623" s="169" t="s">
        <v>195</v>
      </c>
      <c r="CR623" s="98">
        <v>40900</v>
      </c>
      <c r="CS623" s="98">
        <v>65000</v>
      </c>
      <c r="CT623" s="170">
        <v>0.55000000000000004</v>
      </c>
    </row>
    <row r="624" spans="47:98" ht="21" hidden="1" customHeight="1" x14ac:dyDescent="0.25">
      <c r="AU624" s="99"/>
      <c r="AV624" s="100">
        <v>1071</v>
      </c>
      <c r="AW624" s="96" t="s">
        <v>2120</v>
      </c>
      <c r="AX624" s="96" t="s">
        <v>889</v>
      </c>
      <c r="AY624" s="101" t="s">
        <v>159</v>
      </c>
      <c r="AZ624" s="101" t="s">
        <v>195</v>
      </c>
      <c r="BA624" s="102">
        <v>61000</v>
      </c>
      <c r="BB624" s="103" t="s">
        <v>1967</v>
      </c>
      <c r="BC624" s="103" t="s">
        <v>1967</v>
      </c>
      <c r="BD624" s="102">
        <v>306200</v>
      </c>
      <c r="BE624" s="104">
        <v>6.3E-2</v>
      </c>
      <c r="BF624" s="105">
        <v>0.85</v>
      </c>
      <c r="BG624" s="102">
        <v>4750</v>
      </c>
      <c r="BH624" s="102">
        <v>327900</v>
      </c>
      <c r="BI624" s="106">
        <v>7.9000000000000001E-2</v>
      </c>
      <c r="BK624" s="99">
        <f t="shared" si="41"/>
        <v>3.0000000000000001E-3</v>
      </c>
      <c r="BL624" s="99" t="str">
        <f t="shared" si="42"/>
        <v>No Data</v>
      </c>
      <c r="CN624" s="97" t="s">
        <v>1624</v>
      </c>
      <c r="CO624" s="96" t="s">
        <v>576</v>
      </c>
      <c r="CP624" s="169" t="s">
        <v>1448</v>
      </c>
      <c r="CQ624" s="169" t="s">
        <v>195</v>
      </c>
      <c r="CR624" s="98">
        <v>44400</v>
      </c>
      <c r="CS624" s="98">
        <v>74800</v>
      </c>
      <c r="CT624" s="170">
        <v>0.49</v>
      </c>
    </row>
    <row r="625" spans="47:98" ht="21" hidden="1" customHeight="1" x14ac:dyDescent="0.25">
      <c r="AU625" s="99"/>
      <c r="AV625" s="100">
        <v>1110</v>
      </c>
      <c r="AW625" s="96" t="s">
        <v>2121</v>
      </c>
      <c r="AX625" s="96" t="s">
        <v>889</v>
      </c>
      <c r="AY625" s="101" t="s">
        <v>163</v>
      </c>
      <c r="AZ625" s="101" t="s">
        <v>195</v>
      </c>
      <c r="BA625" s="102">
        <v>78000</v>
      </c>
      <c r="BB625" s="103" t="s">
        <v>1967</v>
      </c>
      <c r="BC625" s="103" t="s">
        <v>1967</v>
      </c>
      <c r="BD625" s="102">
        <v>289200</v>
      </c>
      <c r="BE625" s="104">
        <v>5.3999999999999999E-2</v>
      </c>
      <c r="BF625" s="105">
        <v>0.85</v>
      </c>
      <c r="BG625" s="102">
        <v>4750</v>
      </c>
      <c r="BH625" s="102">
        <v>289200</v>
      </c>
      <c r="BI625" s="106">
        <v>5.3999999999999999E-2</v>
      </c>
      <c r="BK625" s="99">
        <f t="shared" si="41"/>
        <v>8.5000000000000006E-2</v>
      </c>
      <c r="BL625" s="99" t="str">
        <f t="shared" si="42"/>
        <v>No Data</v>
      </c>
      <c r="CN625" s="97" t="s">
        <v>1710</v>
      </c>
      <c r="CO625" s="96" t="s">
        <v>778</v>
      </c>
      <c r="CP625" s="169" t="s">
        <v>1451</v>
      </c>
      <c r="CQ625" s="169" t="s">
        <v>177</v>
      </c>
      <c r="CR625" s="98">
        <v>46100</v>
      </c>
      <c r="CS625" s="98">
        <v>66800</v>
      </c>
      <c r="CT625" s="170">
        <v>0.6</v>
      </c>
    </row>
    <row r="626" spans="47:98" ht="21" hidden="1" customHeight="1" x14ac:dyDescent="0.25">
      <c r="AU626" s="99"/>
      <c r="AV626" s="100">
        <v>295</v>
      </c>
      <c r="AW626" s="96" t="s">
        <v>2165</v>
      </c>
      <c r="AX626" s="96" t="s">
        <v>387</v>
      </c>
      <c r="AY626" s="101" t="s">
        <v>152</v>
      </c>
      <c r="AZ626" s="101" t="s">
        <v>177</v>
      </c>
      <c r="BA626" s="102">
        <v>176500</v>
      </c>
      <c r="BB626" s="103">
        <v>47000</v>
      </c>
      <c r="BC626" s="103">
        <v>85000</v>
      </c>
      <c r="BD626" s="102">
        <v>698100</v>
      </c>
      <c r="BE626" s="104">
        <v>5.6000000000000001E-2</v>
      </c>
      <c r="BF626" s="105">
        <v>0.98</v>
      </c>
      <c r="BG626" s="102">
        <v>18500</v>
      </c>
      <c r="BH626" s="102">
        <v>774800</v>
      </c>
      <c r="BI626" s="106">
        <v>7.5999999999999998E-2</v>
      </c>
      <c r="BJ626" s="96">
        <v>189</v>
      </c>
      <c r="BK626" s="99">
        <f t="shared" si="41"/>
        <v>0.82499999999999996</v>
      </c>
      <c r="BL626" s="99">
        <f t="shared" si="42"/>
        <v>0.76800000000000002</v>
      </c>
      <c r="CN626" s="97" t="s">
        <v>1615</v>
      </c>
      <c r="CO626" s="96" t="s">
        <v>494</v>
      </c>
      <c r="CP626" s="169" t="s">
        <v>1467</v>
      </c>
      <c r="CQ626" s="169" t="s">
        <v>1461</v>
      </c>
      <c r="CR626" s="98">
        <v>42600</v>
      </c>
      <c r="CS626" s="98">
        <v>75700</v>
      </c>
      <c r="CT626" s="170">
        <v>0.54</v>
      </c>
    </row>
    <row r="627" spans="47:98" ht="21" hidden="1" customHeight="1" x14ac:dyDescent="0.25">
      <c r="AU627" s="99"/>
      <c r="AV627" s="100">
        <v>979</v>
      </c>
      <c r="AW627" s="96" t="s">
        <v>2473</v>
      </c>
      <c r="AX627" s="96" t="s">
        <v>837</v>
      </c>
      <c r="AY627" s="101" t="s">
        <v>152</v>
      </c>
      <c r="AZ627" s="101" t="s">
        <v>171</v>
      </c>
      <c r="BA627" s="102">
        <v>137500</v>
      </c>
      <c r="BB627" s="103">
        <v>36000</v>
      </c>
      <c r="BC627" s="103">
        <v>69000</v>
      </c>
      <c r="BD627" s="102">
        <v>348500</v>
      </c>
      <c r="BE627" s="104">
        <v>4.3999999999999997E-2</v>
      </c>
      <c r="BF627" s="105">
        <v>1</v>
      </c>
      <c r="BG627" s="102">
        <v>12250</v>
      </c>
      <c r="BH627" s="102">
        <v>398300</v>
      </c>
      <c r="BI627" s="106">
        <v>0.06</v>
      </c>
      <c r="BJ627" s="96">
        <v>498</v>
      </c>
      <c r="BK627" s="99">
        <f t="shared" si="41"/>
        <v>0.57499999999999996</v>
      </c>
      <c r="BL627" s="99">
        <f t="shared" si="42"/>
        <v>4.2999999999999997E-2</v>
      </c>
      <c r="CN627" s="97" t="s">
        <v>1568</v>
      </c>
      <c r="CO627" s="96" t="s">
        <v>589</v>
      </c>
      <c r="CP627" s="169" t="s">
        <v>1467</v>
      </c>
      <c r="CQ627" s="169" t="s">
        <v>1464</v>
      </c>
      <c r="CR627" s="98">
        <v>40900</v>
      </c>
      <c r="CS627" s="98">
        <v>80600</v>
      </c>
      <c r="CT627" s="170">
        <v>0.56000000000000005</v>
      </c>
    </row>
    <row r="628" spans="47:98" ht="21" hidden="1" customHeight="1" x14ac:dyDescent="0.25">
      <c r="AU628" s="99"/>
      <c r="AV628" s="100">
        <v>479</v>
      </c>
      <c r="AW628" s="96" t="s">
        <v>2907</v>
      </c>
      <c r="AX628" s="96" t="s">
        <v>510</v>
      </c>
      <c r="AY628" s="101" t="s">
        <v>159</v>
      </c>
      <c r="AZ628" s="101" t="s">
        <v>192</v>
      </c>
      <c r="BA628" s="102">
        <v>86000</v>
      </c>
      <c r="BB628" s="103">
        <v>42500</v>
      </c>
      <c r="BC628" s="103">
        <v>77000</v>
      </c>
      <c r="BD628" s="102">
        <v>582300</v>
      </c>
      <c r="BE628" s="104">
        <v>7.1999999999999995E-2</v>
      </c>
      <c r="BF628" s="105">
        <v>0.63</v>
      </c>
      <c r="BG628" s="102">
        <v>6500</v>
      </c>
      <c r="BH628" s="102">
        <v>611200</v>
      </c>
      <c r="BI628" s="106">
        <v>8.6999999999999994E-2</v>
      </c>
      <c r="BJ628" s="96">
        <v>833</v>
      </c>
      <c r="BK628" s="99">
        <f t="shared" si="41"/>
        <v>0.17499999999999999</v>
      </c>
      <c r="BL628" s="99">
        <f t="shared" si="42"/>
        <v>0.45400000000000001</v>
      </c>
      <c r="CN628" s="97" t="s">
        <v>1547</v>
      </c>
      <c r="CO628" s="96" t="s">
        <v>400</v>
      </c>
      <c r="CP628" s="169" t="s">
        <v>1447</v>
      </c>
      <c r="CQ628" s="169" t="s">
        <v>1461</v>
      </c>
      <c r="CR628" s="98">
        <v>44600</v>
      </c>
      <c r="CS628" s="98">
        <v>82700</v>
      </c>
      <c r="CT628" s="170">
        <v>0.56000000000000005</v>
      </c>
    </row>
    <row r="629" spans="47:98" ht="21" hidden="1" customHeight="1" x14ac:dyDescent="0.25">
      <c r="AU629" s="99"/>
      <c r="AV629" s="100">
        <v>591</v>
      </c>
      <c r="AW629" s="96" t="s">
        <v>2908</v>
      </c>
      <c r="AX629" s="96" t="s">
        <v>510</v>
      </c>
      <c r="AY629" s="101" t="s">
        <v>163</v>
      </c>
      <c r="AZ629" s="101" t="s">
        <v>192</v>
      </c>
      <c r="BA629" s="102">
        <v>137500</v>
      </c>
      <c r="BB629" s="103">
        <v>42500</v>
      </c>
      <c r="BC629" s="103">
        <v>77000</v>
      </c>
      <c r="BD629" s="102">
        <v>530600</v>
      </c>
      <c r="BE629" s="104">
        <v>5.5E-2</v>
      </c>
      <c r="BF629" s="105">
        <v>0.63</v>
      </c>
      <c r="BG629" s="102">
        <v>6500</v>
      </c>
      <c r="BH629" s="102">
        <v>530600</v>
      </c>
      <c r="BI629" s="106">
        <v>5.5E-2</v>
      </c>
      <c r="BJ629" s="96">
        <v>833</v>
      </c>
      <c r="BK629" s="99">
        <f t="shared" si="41"/>
        <v>0.57499999999999996</v>
      </c>
      <c r="BL629" s="99">
        <f t="shared" si="42"/>
        <v>0.45400000000000001</v>
      </c>
      <c r="CN629" s="97" t="s">
        <v>1551</v>
      </c>
      <c r="CO629" s="96" t="s">
        <v>471</v>
      </c>
      <c r="CP629" s="169" t="s">
        <v>1447</v>
      </c>
      <c r="CQ629" s="169" t="s">
        <v>195</v>
      </c>
      <c r="CR629" s="98">
        <v>46000</v>
      </c>
      <c r="CS629" s="98">
        <v>82100</v>
      </c>
      <c r="CT629" s="170">
        <v>0.5</v>
      </c>
    </row>
    <row r="630" spans="47:98" ht="21" hidden="1" customHeight="1" x14ac:dyDescent="0.25">
      <c r="AU630" s="99"/>
      <c r="AV630" s="100">
        <v>1042</v>
      </c>
      <c r="AW630" s="96" t="s">
        <v>2909</v>
      </c>
      <c r="AX630" s="96" t="s">
        <v>871</v>
      </c>
      <c r="AY630" s="101" t="s">
        <v>159</v>
      </c>
      <c r="AZ630" s="101" t="s">
        <v>195</v>
      </c>
      <c r="BA630" s="102">
        <v>81000</v>
      </c>
      <c r="BB630" s="103">
        <v>37000</v>
      </c>
      <c r="BC630" s="103">
        <v>63000</v>
      </c>
      <c r="BD630" s="102">
        <v>323000</v>
      </c>
      <c r="BE630" s="104">
        <v>5.6000000000000001E-2</v>
      </c>
      <c r="BF630" s="105">
        <v>0.85</v>
      </c>
      <c r="BG630" s="102">
        <v>5500</v>
      </c>
      <c r="BH630" s="102">
        <v>348800</v>
      </c>
      <c r="BI630" s="106">
        <v>7.0000000000000007E-2</v>
      </c>
      <c r="BJ630" s="96">
        <v>834</v>
      </c>
      <c r="BK630" s="99">
        <f t="shared" si="41"/>
        <v>0.111</v>
      </c>
      <c r="BL630" s="99">
        <f t="shared" si="42"/>
        <v>7.4999999999999997E-2</v>
      </c>
      <c r="CN630" s="97" t="s">
        <v>1496</v>
      </c>
      <c r="CO630" s="96" t="s">
        <v>235</v>
      </c>
      <c r="CP630" s="169" t="s">
        <v>1447</v>
      </c>
      <c r="CQ630" s="169" t="s">
        <v>1476</v>
      </c>
      <c r="CR630" s="98">
        <v>50500</v>
      </c>
      <c r="CS630" s="98">
        <v>90400</v>
      </c>
      <c r="CT630" s="170">
        <v>0.56000000000000005</v>
      </c>
    </row>
    <row r="631" spans="47:98" ht="21" hidden="1" customHeight="1" x14ac:dyDescent="0.25">
      <c r="AU631" s="99"/>
      <c r="AV631" s="100">
        <v>1086</v>
      </c>
      <c r="AW631" s="96" t="s">
        <v>2910</v>
      </c>
      <c r="AX631" s="96" t="s">
        <v>871</v>
      </c>
      <c r="AY631" s="101" t="s">
        <v>163</v>
      </c>
      <c r="AZ631" s="101" t="s">
        <v>195</v>
      </c>
      <c r="BA631" s="102">
        <v>103500</v>
      </c>
      <c r="BB631" s="103">
        <v>37000</v>
      </c>
      <c r="BC631" s="103">
        <v>63000</v>
      </c>
      <c r="BD631" s="102">
        <v>300200</v>
      </c>
      <c r="BE631" s="104">
        <v>4.8000000000000001E-2</v>
      </c>
      <c r="BF631" s="105">
        <v>0.85</v>
      </c>
      <c r="BG631" s="102">
        <v>5500</v>
      </c>
      <c r="BH631" s="102">
        <v>300200</v>
      </c>
      <c r="BI631" s="106">
        <v>4.8000000000000001E-2</v>
      </c>
      <c r="BJ631" s="96">
        <v>834</v>
      </c>
      <c r="BK631" s="99">
        <f t="shared" si="41"/>
        <v>0.33700000000000002</v>
      </c>
      <c r="BL631" s="99">
        <f t="shared" si="42"/>
        <v>7.4999999999999997E-2</v>
      </c>
      <c r="CN631" s="97" t="s">
        <v>1463</v>
      </c>
      <c r="CO631" s="96" t="s">
        <v>176</v>
      </c>
      <c r="CP631" s="169" t="s">
        <v>1447</v>
      </c>
      <c r="CQ631" s="169" t="s">
        <v>1464</v>
      </c>
      <c r="CR631" s="98">
        <v>53300</v>
      </c>
      <c r="CS631" s="98">
        <v>110000</v>
      </c>
      <c r="CT631" s="170">
        <v>0.43</v>
      </c>
    </row>
    <row r="632" spans="47:98" ht="21" hidden="1" customHeight="1" x14ac:dyDescent="0.25">
      <c r="AU632" s="99"/>
      <c r="AV632" s="100">
        <v>688</v>
      </c>
      <c r="AW632" s="96" t="s">
        <v>2911</v>
      </c>
      <c r="AX632" s="96" t="s">
        <v>644</v>
      </c>
      <c r="AY632" s="101" t="s">
        <v>159</v>
      </c>
      <c r="AZ632" s="101" t="s">
        <v>192</v>
      </c>
      <c r="BA632" s="102">
        <v>86500</v>
      </c>
      <c r="BB632" s="103">
        <v>41500</v>
      </c>
      <c r="BC632" s="103">
        <v>73500</v>
      </c>
      <c r="BD632" s="102">
        <v>481500</v>
      </c>
      <c r="BE632" s="104">
        <v>6.6000000000000003E-2</v>
      </c>
      <c r="BF632" s="105">
        <v>0.56999999999999995</v>
      </c>
      <c r="BG632" s="102">
        <v>5500</v>
      </c>
      <c r="BH632" s="102">
        <v>508000</v>
      </c>
      <c r="BI632" s="106">
        <v>7.9000000000000001E-2</v>
      </c>
      <c r="BJ632" s="96">
        <v>835</v>
      </c>
      <c r="BK632" s="99">
        <f t="shared" si="41"/>
        <v>0.183</v>
      </c>
      <c r="BL632" s="99">
        <f t="shared" si="42"/>
        <v>0.37</v>
      </c>
      <c r="CN632" s="97" t="s">
        <v>1620</v>
      </c>
      <c r="CO632" s="96" t="s">
        <v>1045</v>
      </c>
      <c r="CP632" s="169" t="s">
        <v>1451</v>
      </c>
      <c r="CQ632" s="169" t="s">
        <v>171</v>
      </c>
      <c r="CR632" s="98">
        <v>39000</v>
      </c>
      <c r="CS632" s="98">
        <v>75000</v>
      </c>
      <c r="CT632" s="170">
        <v>0.46</v>
      </c>
    </row>
    <row r="633" spans="47:98" ht="21" hidden="1" customHeight="1" x14ac:dyDescent="0.25">
      <c r="AU633" s="99"/>
      <c r="AV633" s="100">
        <v>789</v>
      </c>
      <c r="AW633" s="96" t="s">
        <v>2912</v>
      </c>
      <c r="AX633" s="96" t="s">
        <v>644</v>
      </c>
      <c r="AY633" s="101" t="s">
        <v>163</v>
      </c>
      <c r="AZ633" s="101" t="s">
        <v>192</v>
      </c>
      <c r="BA633" s="102">
        <v>131500</v>
      </c>
      <c r="BB633" s="103">
        <v>41500</v>
      </c>
      <c r="BC633" s="103">
        <v>73500</v>
      </c>
      <c r="BD633" s="102">
        <v>436600</v>
      </c>
      <c r="BE633" s="104">
        <v>5.0999999999999997E-2</v>
      </c>
      <c r="BF633" s="105">
        <v>0.56999999999999995</v>
      </c>
      <c r="BG633" s="102">
        <v>5500</v>
      </c>
      <c r="BH633" s="102">
        <v>436600</v>
      </c>
      <c r="BI633" s="106">
        <v>5.0999999999999997E-2</v>
      </c>
      <c r="BJ633" s="96">
        <v>835</v>
      </c>
      <c r="BK633" s="99">
        <f t="shared" si="41"/>
        <v>0.54300000000000004</v>
      </c>
      <c r="BL633" s="99">
        <f t="shared" si="42"/>
        <v>0.37</v>
      </c>
      <c r="CN633" s="97" t="s">
        <v>1794</v>
      </c>
      <c r="CO633" s="96" t="s">
        <v>1061</v>
      </c>
      <c r="CP633" s="169" t="s">
        <v>1448</v>
      </c>
      <c r="CQ633" s="169" t="s">
        <v>1507</v>
      </c>
      <c r="CR633" s="98">
        <v>40300</v>
      </c>
      <c r="CS633" s="98">
        <v>59900</v>
      </c>
      <c r="CT633" s="170">
        <v>0.37</v>
      </c>
    </row>
    <row r="634" spans="47:98" ht="21" hidden="1" customHeight="1" x14ac:dyDescent="0.25">
      <c r="AU634" s="99"/>
      <c r="AV634" s="100">
        <v>1375</v>
      </c>
      <c r="AW634" s="96" t="s">
        <v>3067</v>
      </c>
      <c r="AX634" s="96" t="s">
        <v>1064</v>
      </c>
      <c r="AY634" s="101" t="s">
        <v>159</v>
      </c>
      <c r="AZ634" s="101" t="s">
        <v>195</v>
      </c>
      <c r="BA634" s="102">
        <v>61500</v>
      </c>
      <c r="BB634" s="103">
        <v>32500</v>
      </c>
      <c r="BC634" s="103">
        <v>53500</v>
      </c>
      <c r="BD634" s="102">
        <v>128400</v>
      </c>
      <c r="BE634" s="104">
        <v>0.04</v>
      </c>
      <c r="BF634" s="105">
        <v>0.75</v>
      </c>
      <c r="BG634" s="102">
        <v>5250</v>
      </c>
      <c r="BH634" s="102">
        <v>151500</v>
      </c>
      <c r="BI634" s="106">
        <v>5.6000000000000001E-2</v>
      </c>
      <c r="BJ634" s="96">
        <v>959</v>
      </c>
      <c r="BK634" s="99">
        <f t="shared" si="41"/>
        <v>4.0000000000000001E-3</v>
      </c>
      <c r="BL634" s="99">
        <f t="shared" si="42"/>
        <v>1E-3</v>
      </c>
      <c r="CN634" s="97" t="s">
        <v>1817</v>
      </c>
      <c r="CO634" s="96" t="s">
        <v>916</v>
      </c>
      <c r="CP634" s="169" t="s">
        <v>1448</v>
      </c>
      <c r="CQ634" s="169" t="s">
        <v>1449</v>
      </c>
      <c r="CR634" s="98">
        <v>35000</v>
      </c>
      <c r="CS634" s="98">
        <v>57000</v>
      </c>
      <c r="CT634" s="170">
        <v>0.65</v>
      </c>
    </row>
    <row r="635" spans="47:98" ht="21" hidden="1" customHeight="1" x14ac:dyDescent="0.25">
      <c r="AU635" s="99"/>
      <c r="AV635" s="100">
        <v>1389</v>
      </c>
      <c r="AW635" s="96" t="s">
        <v>3068</v>
      </c>
      <c r="AX635" s="96" t="s">
        <v>1064</v>
      </c>
      <c r="AY635" s="101" t="s">
        <v>163</v>
      </c>
      <c r="AZ635" s="101" t="s">
        <v>195</v>
      </c>
      <c r="BA635" s="102">
        <v>78500</v>
      </c>
      <c r="BB635" s="103">
        <v>32500</v>
      </c>
      <c r="BC635" s="103">
        <v>53500</v>
      </c>
      <c r="BD635" s="102">
        <v>111400</v>
      </c>
      <c r="BE635" s="104">
        <v>3.1E-2</v>
      </c>
      <c r="BF635" s="105">
        <v>0.75</v>
      </c>
      <c r="BG635" s="102">
        <v>5250</v>
      </c>
      <c r="BH635" s="102">
        <v>111400</v>
      </c>
      <c r="BI635" s="106">
        <v>3.1E-2</v>
      </c>
      <c r="BJ635" s="96">
        <v>959</v>
      </c>
      <c r="BK635" s="99">
        <f t="shared" si="41"/>
        <v>0.09</v>
      </c>
      <c r="BL635" s="99">
        <f t="shared" si="42"/>
        <v>1E-3</v>
      </c>
      <c r="CN635" s="97" t="s">
        <v>1738</v>
      </c>
      <c r="CO635" s="96" t="s">
        <v>933</v>
      </c>
      <c r="CP635" s="169" t="s">
        <v>1462</v>
      </c>
      <c r="CQ635" s="169" t="s">
        <v>1507</v>
      </c>
      <c r="CR635" s="98">
        <v>35900</v>
      </c>
      <c r="CS635" s="98">
        <v>65000</v>
      </c>
      <c r="CT635" s="170">
        <v>0.4</v>
      </c>
    </row>
    <row r="636" spans="47:98" ht="21" hidden="1" customHeight="1" x14ac:dyDescent="0.25">
      <c r="AU636" s="99"/>
      <c r="AV636" s="100">
        <v>19</v>
      </c>
      <c r="AW636" s="96" t="s">
        <v>2175</v>
      </c>
      <c r="AX636" s="96" t="s">
        <v>178</v>
      </c>
      <c r="AY636" s="101" t="s">
        <v>152</v>
      </c>
      <c r="AZ636" s="101" t="s">
        <v>173</v>
      </c>
      <c r="BA636" s="102">
        <v>222000</v>
      </c>
      <c r="BB636" s="103">
        <v>55000</v>
      </c>
      <c r="BC636" s="103">
        <v>102000</v>
      </c>
      <c r="BD636" s="102">
        <v>1262000</v>
      </c>
      <c r="BE636" s="104">
        <v>6.7000000000000004E-2</v>
      </c>
      <c r="BF636" s="105">
        <v>0.47</v>
      </c>
      <c r="BG636" s="102">
        <v>34750</v>
      </c>
      <c r="BH636" s="102">
        <v>1403000</v>
      </c>
      <c r="BI636" s="106">
        <v>0.10299999999999999</v>
      </c>
      <c r="BJ636" s="96">
        <v>199</v>
      </c>
      <c r="BK636" s="99">
        <f t="shared" si="41"/>
        <v>0.97099999999999997</v>
      </c>
      <c r="BL636" s="99">
        <f t="shared" si="42"/>
        <v>0.95899999999999996</v>
      </c>
      <c r="CN636" s="97" t="s">
        <v>1657</v>
      </c>
      <c r="CO636" s="96" t="s">
        <v>637</v>
      </c>
      <c r="CP636" s="169" t="s">
        <v>1451</v>
      </c>
      <c r="CQ636" s="169" t="s">
        <v>1507</v>
      </c>
      <c r="CR636" s="98">
        <v>41700</v>
      </c>
      <c r="CS636" s="98">
        <v>70800</v>
      </c>
      <c r="CT636" s="170">
        <v>0.41</v>
      </c>
    </row>
    <row r="637" spans="47:98" ht="21" hidden="1" customHeight="1" x14ac:dyDescent="0.25">
      <c r="AU637" s="99"/>
      <c r="AV637" s="100">
        <v>1061</v>
      </c>
      <c r="AW637" s="96" t="s">
        <v>2263</v>
      </c>
      <c r="AX637" s="96" t="s">
        <v>883</v>
      </c>
      <c r="AY637" s="101" t="s">
        <v>152</v>
      </c>
      <c r="AZ637" s="101" t="s">
        <v>171</v>
      </c>
      <c r="BA637" s="102">
        <v>235000</v>
      </c>
      <c r="BB637" s="103">
        <v>42000</v>
      </c>
      <c r="BC637" s="103">
        <v>70000</v>
      </c>
      <c r="BD637" s="102">
        <v>313600</v>
      </c>
      <c r="BE637" s="104">
        <v>0.03</v>
      </c>
      <c r="BF637" s="105">
        <v>0.84</v>
      </c>
      <c r="BG637" s="102">
        <v>21500</v>
      </c>
      <c r="BH637" s="102">
        <v>438700</v>
      </c>
      <c r="BI637" s="106">
        <v>5.6000000000000001E-2</v>
      </c>
      <c r="BJ637" s="96">
        <v>280</v>
      </c>
      <c r="BK637" s="99">
        <f t="shared" si="41"/>
        <v>0.998</v>
      </c>
      <c r="BL637" s="99">
        <f t="shared" si="42"/>
        <v>0.41699999999999998</v>
      </c>
      <c r="CN637" s="97" t="s">
        <v>1585</v>
      </c>
      <c r="CO637" s="96" t="s">
        <v>421</v>
      </c>
      <c r="CP637" s="169" t="s">
        <v>1447</v>
      </c>
      <c r="CQ637" s="169" t="s">
        <v>177</v>
      </c>
      <c r="CR637" s="98">
        <v>40500</v>
      </c>
      <c r="CS637" s="98">
        <v>78800</v>
      </c>
      <c r="CT637" s="170">
        <v>0.52</v>
      </c>
    </row>
    <row r="638" spans="47:98" ht="21" hidden="1" customHeight="1" x14ac:dyDescent="0.25">
      <c r="AU638" s="99"/>
      <c r="AV638" s="100">
        <v>981</v>
      </c>
      <c r="AW638" s="96" t="s">
        <v>2348</v>
      </c>
      <c r="AX638" s="96" t="s">
        <v>840</v>
      </c>
      <c r="AY638" s="101" t="s">
        <v>159</v>
      </c>
      <c r="AZ638" s="101" t="s">
        <v>195</v>
      </c>
      <c r="BA638" s="102">
        <v>89000</v>
      </c>
      <c r="BB638" s="103">
        <v>39500</v>
      </c>
      <c r="BC638" s="103">
        <v>66000</v>
      </c>
      <c r="BD638" s="102">
        <v>348100</v>
      </c>
      <c r="BE638" s="104">
        <v>5.6000000000000001E-2</v>
      </c>
      <c r="BF638" s="105">
        <v>0.55000000000000004</v>
      </c>
      <c r="BG638" s="102">
        <v>6500</v>
      </c>
      <c r="BH638" s="102">
        <v>375400</v>
      </c>
      <c r="BI638" s="106">
        <v>6.9000000000000006E-2</v>
      </c>
      <c r="BJ638" s="96">
        <v>374</v>
      </c>
      <c r="BK638" s="99">
        <f t="shared" si="41"/>
        <v>0.20499999999999999</v>
      </c>
      <c r="BL638" s="99">
        <f t="shared" si="42"/>
        <v>0.19600000000000001</v>
      </c>
      <c r="CN638" s="97" t="s">
        <v>1596</v>
      </c>
      <c r="CO638" s="96" t="s">
        <v>516</v>
      </c>
      <c r="CP638" s="169" t="s">
        <v>1447</v>
      </c>
      <c r="CQ638" s="169" t="s">
        <v>1464</v>
      </c>
      <c r="CR638" s="98">
        <v>44900</v>
      </c>
      <c r="CS638" s="98">
        <v>77500</v>
      </c>
      <c r="CT638" s="170">
        <v>0.56000000000000005</v>
      </c>
    </row>
    <row r="639" spans="47:98" ht="21" hidden="1" customHeight="1" x14ac:dyDescent="0.25">
      <c r="AU639" s="99"/>
      <c r="AV639" s="100">
        <v>1058</v>
      </c>
      <c r="AW639" s="96" t="s">
        <v>2349</v>
      </c>
      <c r="AX639" s="96" t="s">
        <v>840</v>
      </c>
      <c r="AY639" s="101" t="s">
        <v>163</v>
      </c>
      <c r="AZ639" s="101" t="s">
        <v>195</v>
      </c>
      <c r="BA639" s="102">
        <v>122500</v>
      </c>
      <c r="BB639" s="103">
        <v>39500</v>
      </c>
      <c r="BC639" s="103">
        <v>66000</v>
      </c>
      <c r="BD639" s="102">
        <v>314600</v>
      </c>
      <c r="BE639" s="104">
        <v>4.4999999999999998E-2</v>
      </c>
      <c r="BF639" s="105">
        <v>0.55000000000000004</v>
      </c>
      <c r="BG639" s="102">
        <v>6500</v>
      </c>
      <c r="BH639" s="102">
        <v>314600</v>
      </c>
      <c r="BI639" s="106">
        <v>4.4999999999999998E-2</v>
      </c>
      <c r="BJ639" s="96">
        <v>374</v>
      </c>
      <c r="BK639" s="99">
        <f t="shared" si="41"/>
        <v>0.47499999999999998</v>
      </c>
      <c r="BL639" s="99">
        <f t="shared" si="42"/>
        <v>0.19600000000000001</v>
      </c>
      <c r="CN639" s="97" t="s">
        <v>1500</v>
      </c>
      <c r="CO639" s="96" t="s">
        <v>378</v>
      </c>
      <c r="CP639" s="169" t="s">
        <v>1451</v>
      </c>
      <c r="CQ639" s="169" t="s">
        <v>1454</v>
      </c>
      <c r="CR639" s="98">
        <v>48200</v>
      </c>
      <c r="CS639" s="98">
        <v>89200</v>
      </c>
      <c r="CT639" s="170">
        <v>0.49</v>
      </c>
    </row>
    <row r="640" spans="47:98" ht="21" hidden="1" customHeight="1" x14ac:dyDescent="0.25">
      <c r="AU640" s="99"/>
      <c r="AV640" s="100">
        <v>967</v>
      </c>
      <c r="AW640" s="96" t="s">
        <v>2550</v>
      </c>
      <c r="AX640" s="96" t="s">
        <v>832</v>
      </c>
      <c r="AY640" s="101" t="s">
        <v>159</v>
      </c>
      <c r="AZ640" s="101" t="s">
        <v>195</v>
      </c>
      <c r="BA640" s="102">
        <v>93000</v>
      </c>
      <c r="BB640" s="103">
        <v>40500</v>
      </c>
      <c r="BC640" s="103">
        <v>65500</v>
      </c>
      <c r="BD640" s="102">
        <v>354400</v>
      </c>
      <c r="BE640" s="104">
        <v>5.5E-2</v>
      </c>
      <c r="BF640" s="105">
        <v>0.6</v>
      </c>
      <c r="BG640" s="102">
        <v>7500</v>
      </c>
      <c r="BH640" s="102">
        <v>385900</v>
      </c>
      <c r="BI640" s="106">
        <v>7.0000000000000007E-2</v>
      </c>
      <c r="BJ640" s="96">
        <v>566</v>
      </c>
      <c r="BK640" s="99">
        <f t="shared" si="41"/>
        <v>0.23899999999999999</v>
      </c>
      <c r="BL640" s="99">
        <f t="shared" si="42"/>
        <v>0.28000000000000003</v>
      </c>
      <c r="CN640" s="97">
        <v>1017</v>
      </c>
      <c r="CO640" s="96" t="s">
        <v>1101</v>
      </c>
      <c r="CP640" s="169" t="s">
        <v>1448</v>
      </c>
      <c r="CQ640" s="169" t="s">
        <v>177</v>
      </c>
      <c r="CR640" s="98">
        <v>34500</v>
      </c>
      <c r="CS640" s="98">
        <v>41900</v>
      </c>
      <c r="CT640" s="170">
        <v>0.69</v>
      </c>
    </row>
    <row r="641" spans="47:98" ht="21" hidden="1" customHeight="1" x14ac:dyDescent="0.25">
      <c r="AU641" s="99"/>
      <c r="AV641" s="100">
        <v>1047</v>
      </c>
      <c r="AW641" s="96" t="s">
        <v>2551</v>
      </c>
      <c r="AX641" s="96" t="s">
        <v>832</v>
      </c>
      <c r="AY641" s="101" t="s">
        <v>163</v>
      </c>
      <c r="AZ641" s="101" t="s">
        <v>195</v>
      </c>
      <c r="BA641" s="102">
        <v>127000</v>
      </c>
      <c r="BB641" s="103">
        <v>40500</v>
      </c>
      <c r="BC641" s="103">
        <v>65500</v>
      </c>
      <c r="BD641" s="102">
        <v>320400</v>
      </c>
      <c r="BE641" s="104">
        <v>4.3999999999999997E-2</v>
      </c>
      <c r="BF641" s="105">
        <v>0.6</v>
      </c>
      <c r="BG641" s="102">
        <v>7500</v>
      </c>
      <c r="BH641" s="102">
        <v>320400</v>
      </c>
      <c r="BI641" s="106">
        <v>4.3999999999999997E-2</v>
      </c>
      <c r="BJ641" s="96">
        <v>566</v>
      </c>
      <c r="BK641" s="99">
        <f t="shared" si="41"/>
        <v>0.503</v>
      </c>
      <c r="BL641" s="99">
        <f t="shared" si="42"/>
        <v>0.28000000000000003</v>
      </c>
      <c r="CN641" s="97" t="s">
        <v>1800</v>
      </c>
      <c r="CO641" s="96" t="s">
        <v>1018</v>
      </c>
      <c r="CP641" s="169" t="s">
        <v>1448</v>
      </c>
      <c r="CQ641" s="169" t="s">
        <v>195</v>
      </c>
      <c r="CR641" s="98">
        <v>38800</v>
      </c>
      <c r="CS641" s="98">
        <v>59200</v>
      </c>
      <c r="CT641" s="170">
        <v>0.54</v>
      </c>
    </row>
    <row r="642" spans="47:98" ht="21" hidden="1" customHeight="1" x14ac:dyDescent="0.25">
      <c r="AU642" s="99"/>
      <c r="AV642" s="100">
        <v>501</v>
      </c>
      <c r="AW642" s="96" t="s">
        <v>2580</v>
      </c>
      <c r="AX642" s="96" t="s">
        <v>521</v>
      </c>
      <c r="AY642" s="101" t="s">
        <v>152</v>
      </c>
      <c r="AZ642" s="101" t="s">
        <v>177</v>
      </c>
      <c r="BA642" s="102">
        <v>205000</v>
      </c>
      <c r="BB642" s="103">
        <v>41500</v>
      </c>
      <c r="BC642" s="103">
        <v>67500</v>
      </c>
      <c r="BD642" s="102">
        <v>570400</v>
      </c>
      <c r="BE642" s="104">
        <v>4.7E-2</v>
      </c>
      <c r="BF642" s="105">
        <v>0.98</v>
      </c>
      <c r="BG642" s="102">
        <v>12750</v>
      </c>
      <c r="BH642" s="102">
        <v>643300</v>
      </c>
      <c r="BI642" s="106">
        <v>6.2E-2</v>
      </c>
      <c r="BJ642" s="96">
        <v>591</v>
      </c>
      <c r="BK642" s="99">
        <f t="shared" si="41"/>
        <v>0.91</v>
      </c>
      <c r="BL642" s="99">
        <f t="shared" si="42"/>
        <v>0.37</v>
      </c>
      <c r="CN642" s="97" t="s">
        <v>1712</v>
      </c>
      <c r="CO642" s="96" t="s">
        <v>638</v>
      </c>
      <c r="CP642" s="169" t="s">
        <v>1451</v>
      </c>
      <c r="CQ642" s="169" t="s">
        <v>195</v>
      </c>
      <c r="CR642" s="98">
        <v>39600</v>
      </c>
      <c r="CS642" s="98">
        <v>66700</v>
      </c>
      <c r="CT642" s="170">
        <v>0.47</v>
      </c>
    </row>
    <row r="643" spans="47:98" ht="21" hidden="1" customHeight="1" x14ac:dyDescent="0.25">
      <c r="AU643" s="99"/>
      <c r="AV643" s="100">
        <v>213</v>
      </c>
      <c r="AW643" s="96" t="s">
        <v>2599</v>
      </c>
      <c r="AX643" s="96" t="s">
        <v>329</v>
      </c>
      <c r="AY643" s="101" t="s">
        <v>152</v>
      </c>
      <c r="AZ643" s="101" t="s">
        <v>171</v>
      </c>
      <c r="BA643" s="102">
        <v>180000</v>
      </c>
      <c r="BB643" s="103">
        <v>45000</v>
      </c>
      <c r="BC643" s="103">
        <v>82000</v>
      </c>
      <c r="BD643" s="102">
        <v>772400</v>
      </c>
      <c r="BE643" s="104">
        <v>5.8000000000000003E-2</v>
      </c>
      <c r="BF643" s="105">
        <v>0.96</v>
      </c>
      <c r="BG643" s="102">
        <v>17250</v>
      </c>
      <c r="BH643" s="102">
        <v>841200</v>
      </c>
      <c r="BI643" s="106">
        <v>7.5999999999999998E-2</v>
      </c>
      <c r="BJ643" s="96">
        <v>607</v>
      </c>
      <c r="BK643" s="99">
        <f t="shared" si="41"/>
        <v>0.83899999999999997</v>
      </c>
      <c r="BL643" s="99">
        <f t="shared" si="42"/>
        <v>0.67100000000000004</v>
      </c>
      <c r="CN643" s="97" t="s">
        <v>1585</v>
      </c>
      <c r="CO643" s="96" t="s">
        <v>558</v>
      </c>
      <c r="CP643" s="169" t="s">
        <v>1451</v>
      </c>
      <c r="CQ643" s="169" t="s">
        <v>1456</v>
      </c>
      <c r="CR643" s="98">
        <v>44000</v>
      </c>
      <c r="CS643" s="98">
        <v>78800</v>
      </c>
      <c r="CT643" s="170">
        <v>0.48</v>
      </c>
    </row>
    <row r="644" spans="47:98" ht="21" hidden="1" customHeight="1" x14ac:dyDescent="0.25">
      <c r="AU644" s="99"/>
      <c r="AV644" s="100">
        <v>715</v>
      </c>
      <c r="AW644" s="96" t="s">
        <v>2666</v>
      </c>
      <c r="AX644" s="96" t="s">
        <v>665</v>
      </c>
      <c r="AY644" s="101" t="s">
        <v>152</v>
      </c>
      <c r="AZ644" s="101" t="s">
        <v>177</v>
      </c>
      <c r="BA644" s="102">
        <v>162500</v>
      </c>
      <c r="BB644" s="103">
        <v>41000</v>
      </c>
      <c r="BC644" s="103">
        <v>63500</v>
      </c>
      <c r="BD644" s="102">
        <v>467100</v>
      </c>
      <c r="BE644" s="104">
        <v>4.8000000000000001E-2</v>
      </c>
      <c r="BF644" s="105">
        <v>0.93</v>
      </c>
      <c r="BG644" s="102">
        <v>15500</v>
      </c>
      <c r="BH644" s="102">
        <v>531100</v>
      </c>
      <c r="BI644" s="106">
        <v>6.5000000000000002E-2</v>
      </c>
      <c r="BJ644" s="96">
        <v>655</v>
      </c>
      <c r="BK644" s="99">
        <f t="shared" si="41"/>
        <v>0.754</v>
      </c>
      <c r="BL644" s="99">
        <f t="shared" si="42"/>
        <v>0.32800000000000001</v>
      </c>
      <c r="CN644" s="97" t="s">
        <v>1741</v>
      </c>
      <c r="CO644" s="96" t="s">
        <v>824</v>
      </c>
      <c r="CP644" s="169" t="s">
        <v>1462</v>
      </c>
      <c r="CQ644" s="169" t="s">
        <v>177</v>
      </c>
      <c r="CR644" s="98">
        <v>39500</v>
      </c>
      <c r="CS644" s="98">
        <v>64700</v>
      </c>
      <c r="CT644" s="170">
        <v>0.56000000000000005</v>
      </c>
    </row>
    <row r="645" spans="47:98" ht="21" hidden="1" customHeight="1" x14ac:dyDescent="0.25">
      <c r="AU645" s="99"/>
      <c r="AV645" s="100">
        <v>437</v>
      </c>
      <c r="AW645" s="96" t="s">
        <v>2917</v>
      </c>
      <c r="AX645" s="96" t="s">
        <v>479</v>
      </c>
      <c r="AY645" s="101" t="s">
        <v>159</v>
      </c>
      <c r="AZ645" s="101" t="s">
        <v>192</v>
      </c>
      <c r="BA645" s="102">
        <v>110000</v>
      </c>
      <c r="BB645" s="103">
        <v>44500</v>
      </c>
      <c r="BC645" s="103">
        <v>80000</v>
      </c>
      <c r="BD645" s="102">
        <v>604700</v>
      </c>
      <c r="BE645" s="104">
        <v>6.6000000000000003E-2</v>
      </c>
      <c r="BF645" s="105">
        <v>0.63</v>
      </c>
      <c r="BG645" s="102">
        <v>11000</v>
      </c>
      <c r="BH645" s="102">
        <v>650800</v>
      </c>
      <c r="BI645" s="106">
        <v>8.5000000000000006E-2</v>
      </c>
      <c r="BJ645" s="96">
        <v>839</v>
      </c>
      <c r="BK645" s="99">
        <f t="shared" si="41"/>
        <v>0.38200000000000001</v>
      </c>
      <c r="BL645" s="99">
        <f t="shared" si="42"/>
        <v>0.624</v>
      </c>
      <c r="CN645" s="97" t="s">
        <v>1566</v>
      </c>
      <c r="CO645" s="96" t="s">
        <v>608</v>
      </c>
      <c r="CP645" s="169" t="s">
        <v>1451</v>
      </c>
      <c r="CQ645" s="169" t="s">
        <v>177</v>
      </c>
      <c r="CR645" s="98">
        <v>49900</v>
      </c>
      <c r="CS645" s="98">
        <v>80800</v>
      </c>
      <c r="CT645" s="170">
        <v>0.55000000000000004</v>
      </c>
    </row>
    <row r="646" spans="47:98" ht="21" hidden="1" customHeight="1" x14ac:dyDescent="0.25">
      <c r="AU646" s="99"/>
      <c r="AV646" s="100">
        <v>558</v>
      </c>
      <c r="AW646" s="96" t="s">
        <v>2918</v>
      </c>
      <c r="AX646" s="96" t="s">
        <v>479</v>
      </c>
      <c r="AY646" s="101" t="s">
        <v>163</v>
      </c>
      <c r="AZ646" s="101" t="s">
        <v>192</v>
      </c>
      <c r="BA646" s="102">
        <v>167500</v>
      </c>
      <c r="BB646" s="103">
        <v>44500</v>
      </c>
      <c r="BC646" s="103">
        <v>80000</v>
      </c>
      <c r="BD646" s="102">
        <v>547100</v>
      </c>
      <c r="BE646" s="104">
        <v>5.0999999999999997E-2</v>
      </c>
      <c r="BF646" s="105">
        <v>0.63</v>
      </c>
      <c r="BG646" s="102">
        <v>11000</v>
      </c>
      <c r="BH646" s="102">
        <v>547100</v>
      </c>
      <c r="BI646" s="106">
        <v>5.0999999999999997E-2</v>
      </c>
      <c r="BJ646" s="96">
        <v>839</v>
      </c>
      <c r="BK646" s="99">
        <f t="shared" ref="BK646:BK709" si="43">_xlfn.PERCENTRANK.INC($BA$5:$BA$1160,BA646)</f>
        <v>0.78</v>
      </c>
      <c r="BL646" s="99">
        <f t="shared" ref="BL646:BL709" si="44">IF(BB646="No Data","No Data",_xlfn.PERCENTRANK.INC($BB$5:$BB$1160,BB646))</f>
        <v>0.624</v>
      </c>
      <c r="CN646" s="97" t="s">
        <v>1802</v>
      </c>
      <c r="CO646" s="96" t="s">
        <v>798</v>
      </c>
      <c r="CP646" s="169" t="s">
        <v>1462</v>
      </c>
      <c r="CQ646" s="169" t="s">
        <v>171</v>
      </c>
      <c r="CR646" s="98">
        <v>38200</v>
      </c>
      <c r="CS646" s="98">
        <v>59000</v>
      </c>
      <c r="CT646" s="170">
        <v>0.46</v>
      </c>
    </row>
    <row r="647" spans="47:98" ht="21" hidden="1" customHeight="1" x14ac:dyDescent="0.25">
      <c r="AU647" s="99"/>
      <c r="AV647" s="100">
        <v>1115</v>
      </c>
      <c r="AW647" s="96" t="s">
        <v>2113</v>
      </c>
      <c r="AX647" s="96" t="s">
        <v>918</v>
      </c>
      <c r="AY647" s="101" t="s">
        <v>152</v>
      </c>
      <c r="AZ647" s="101" t="s">
        <v>177</v>
      </c>
      <c r="BA647" s="102">
        <v>157000</v>
      </c>
      <c r="BB647" s="103">
        <v>35000</v>
      </c>
      <c r="BC647" s="103">
        <v>61500</v>
      </c>
      <c r="BD647" s="102">
        <v>287200</v>
      </c>
      <c r="BE647" s="104">
        <v>3.6999999999999998E-2</v>
      </c>
      <c r="BF647" s="105">
        <v>0.94</v>
      </c>
      <c r="BG647" s="102">
        <v>17750</v>
      </c>
      <c r="BH647" s="102">
        <v>358300</v>
      </c>
      <c r="BI647" s="106">
        <v>5.8000000000000003E-2</v>
      </c>
      <c r="BJ647" s="96">
        <v>130</v>
      </c>
      <c r="BK647" s="99">
        <f t="shared" si="43"/>
        <v>0.72199999999999998</v>
      </c>
      <c r="BL647" s="99">
        <f t="shared" si="44"/>
        <v>0.02</v>
      </c>
      <c r="CN647" s="97" t="s">
        <v>1563</v>
      </c>
      <c r="CO647" s="96" t="s">
        <v>541</v>
      </c>
      <c r="CP647" s="169" t="s">
        <v>1451</v>
      </c>
      <c r="CQ647" s="169" t="s">
        <v>171</v>
      </c>
      <c r="CR647" s="98">
        <v>40100</v>
      </c>
      <c r="CS647" s="98">
        <v>81000</v>
      </c>
      <c r="CT647" s="170">
        <v>0.35</v>
      </c>
    </row>
    <row r="648" spans="47:98" ht="21" hidden="1" customHeight="1" x14ac:dyDescent="0.25">
      <c r="AU648" s="99"/>
      <c r="AV648" s="100">
        <v>232</v>
      </c>
      <c r="AW648" s="96" t="s">
        <v>2232</v>
      </c>
      <c r="AX648" s="96" t="s">
        <v>343</v>
      </c>
      <c r="AY648" s="101" t="s">
        <v>152</v>
      </c>
      <c r="AZ648" s="101" t="s">
        <v>177</v>
      </c>
      <c r="BA648" s="102">
        <v>207000</v>
      </c>
      <c r="BB648" s="103">
        <v>47000</v>
      </c>
      <c r="BC648" s="103">
        <v>86000</v>
      </c>
      <c r="BD648" s="102">
        <v>751100</v>
      </c>
      <c r="BE648" s="104">
        <v>5.3999999999999999E-2</v>
      </c>
      <c r="BF648" s="105">
        <v>0.98</v>
      </c>
      <c r="BG648" s="102">
        <v>20750</v>
      </c>
      <c r="BH648" s="102">
        <v>840300</v>
      </c>
      <c r="BI648" s="106">
        <v>7.3999999999999996E-2</v>
      </c>
      <c r="BJ648" s="96">
        <v>259</v>
      </c>
      <c r="BK648" s="99">
        <f t="shared" si="43"/>
        <v>0.91300000000000003</v>
      </c>
      <c r="BL648" s="99">
        <f t="shared" si="44"/>
        <v>0.76800000000000002</v>
      </c>
      <c r="CN648" s="97" t="s">
        <v>1729</v>
      </c>
      <c r="CO648" s="96" t="s">
        <v>952</v>
      </c>
      <c r="CP648" s="169" t="s">
        <v>1451</v>
      </c>
      <c r="CQ648" s="169" t="s">
        <v>195</v>
      </c>
      <c r="CR648" s="98">
        <v>36900</v>
      </c>
      <c r="CS648" s="98">
        <v>65400</v>
      </c>
      <c r="CT648" s="170">
        <v>0.57999999999999996</v>
      </c>
    </row>
    <row r="649" spans="47:98" ht="21" hidden="1" customHeight="1" x14ac:dyDescent="0.25">
      <c r="AU649" s="99"/>
      <c r="AV649" s="100">
        <v>924</v>
      </c>
      <c r="AW649" s="96" t="s">
        <v>2281</v>
      </c>
      <c r="AX649" s="96" t="s">
        <v>796</v>
      </c>
      <c r="AY649" s="101" t="s">
        <v>152</v>
      </c>
      <c r="AZ649" s="101" t="s">
        <v>177</v>
      </c>
      <c r="BA649" s="102">
        <v>178500</v>
      </c>
      <c r="BB649" s="103">
        <v>38000</v>
      </c>
      <c r="BC649" s="103">
        <v>66500</v>
      </c>
      <c r="BD649" s="102">
        <v>373300</v>
      </c>
      <c r="BE649" s="104">
        <v>0.04</v>
      </c>
      <c r="BF649" s="105">
        <v>0.98</v>
      </c>
      <c r="BG649" s="102">
        <v>17500</v>
      </c>
      <c r="BH649" s="102">
        <v>452400</v>
      </c>
      <c r="BI649" s="106">
        <v>0.06</v>
      </c>
      <c r="BJ649" s="96">
        <v>297</v>
      </c>
      <c r="BK649" s="99">
        <f t="shared" si="43"/>
        <v>0.83199999999999996</v>
      </c>
      <c r="BL649" s="99">
        <f t="shared" si="44"/>
        <v>0.11799999999999999</v>
      </c>
      <c r="CN649" s="97">
        <v>456</v>
      </c>
      <c r="CO649" s="96" t="s">
        <v>571</v>
      </c>
      <c r="CP649" s="169" t="s">
        <v>1451</v>
      </c>
      <c r="CQ649" s="169" t="s">
        <v>171</v>
      </c>
      <c r="CR649" s="98">
        <v>42200</v>
      </c>
      <c r="CS649" s="98">
        <v>73700</v>
      </c>
      <c r="CT649" s="170">
        <v>0.63</v>
      </c>
    </row>
    <row r="650" spans="47:98" ht="21" hidden="1" customHeight="1" x14ac:dyDescent="0.25">
      <c r="AU650" s="99"/>
      <c r="AV650" s="100">
        <v>686</v>
      </c>
      <c r="AW650" s="96" t="s">
        <v>2346</v>
      </c>
      <c r="AX650" s="96" t="s">
        <v>643</v>
      </c>
      <c r="AY650" s="101" t="s">
        <v>159</v>
      </c>
      <c r="AZ650" s="101" t="s">
        <v>195</v>
      </c>
      <c r="BA650" s="102">
        <v>117500</v>
      </c>
      <c r="BB650" s="103">
        <v>41000</v>
      </c>
      <c r="BC650" s="103">
        <v>73000</v>
      </c>
      <c r="BD650" s="102">
        <v>482700</v>
      </c>
      <c r="BE650" s="104">
        <v>5.7000000000000002E-2</v>
      </c>
      <c r="BF650" s="105">
        <v>0.54</v>
      </c>
      <c r="BG650" s="102">
        <v>7750</v>
      </c>
      <c r="BH650" s="102">
        <v>518100</v>
      </c>
      <c r="BI650" s="106">
        <v>7.0000000000000007E-2</v>
      </c>
      <c r="BJ650" s="96">
        <v>373</v>
      </c>
      <c r="BK650" s="99">
        <f t="shared" si="43"/>
        <v>0.437</v>
      </c>
      <c r="BL650" s="99">
        <f t="shared" si="44"/>
        <v>0.32800000000000001</v>
      </c>
      <c r="CN650" s="97" t="s">
        <v>1587</v>
      </c>
      <c r="CO650" s="96" t="s">
        <v>562</v>
      </c>
      <c r="CP650" s="169" t="s">
        <v>1447</v>
      </c>
      <c r="CQ650" s="169" t="s">
        <v>195</v>
      </c>
      <c r="CR650" s="98">
        <v>44700</v>
      </c>
      <c r="CS650" s="98">
        <v>78700</v>
      </c>
      <c r="CT650" s="170">
        <v>0.56999999999999995</v>
      </c>
    </row>
    <row r="651" spans="47:98" ht="21" hidden="1" customHeight="1" x14ac:dyDescent="0.25">
      <c r="AU651" s="99"/>
      <c r="AV651" s="100">
        <v>731</v>
      </c>
      <c r="AW651" s="96" t="s">
        <v>2347</v>
      </c>
      <c r="AX651" s="96" t="s">
        <v>643</v>
      </c>
      <c r="AY651" s="101" t="s">
        <v>163</v>
      </c>
      <c r="AZ651" s="101" t="s">
        <v>195</v>
      </c>
      <c r="BA651" s="102">
        <v>140500</v>
      </c>
      <c r="BB651" s="103">
        <v>41000</v>
      </c>
      <c r="BC651" s="103">
        <v>73000</v>
      </c>
      <c r="BD651" s="102">
        <v>459400</v>
      </c>
      <c r="BE651" s="104">
        <v>5.0999999999999997E-2</v>
      </c>
      <c r="BF651" s="105">
        <v>0.54</v>
      </c>
      <c r="BG651" s="102">
        <v>7750</v>
      </c>
      <c r="BH651" s="102">
        <v>459400</v>
      </c>
      <c r="BI651" s="106">
        <v>5.0999999999999997E-2</v>
      </c>
      <c r="BJ651" s="96">
        <v>373</v>
      </c>
      <c r="BK651" s="99">
        <f t="shared" si="43"/>
        <v>0.59199999999999997</v>
      </c>
      <c r="BL651" s="99">
        <f t="shared" si="44"/>
        <v>0.32800000000000001</v>
      </c>
      <c r="CN651" s="97" t="s">
        <v>1742</v>
      </c>
      <c r="CO651" s="96" t="s">
        <v>1000</v>
      </c>
      <c r="CP651" s="169" t="s">
        <v>1448</v>
      </c>
      <c r="CQ651" s="169" t="s">
        <v>1461</v>
      </c>
      <c r="CR651" s="98">
        <v>44100</v>
      </c>
      <c r="CS651" s="98">
        <v>64600</v>
      </c>
      <c r="CT651" s="170">
        <v>0.78</v>
      </c>
    </row>
    <row r="652" spans="47:98" ht="21" hidden="1" customHeight="1" x14ac:dyDescent="0.25">
      <c r="AU652" s="99"/>
      <c r="AV652" s="100">
        <v>357</v>
      </c>
      <c r="AW652" s="96" t="s">
        <v>2455</v>
      </c>
      <c r="AX652" s="96" t="s">
        <v>430</v>
      </c>
      <c r="AY652" s="101" t="s">
        <v>152</v>
      </c>
      <c r="AZ652" s="101" t="s">
        <v>177</v>
      </c>
      <c r="BA652" s="102">
        <v>169500</v>
      </c>
      <c r="BB652" s="103">
        <v>44000</v>
      </c>
      <c r="BC652" s="103">
        <v>86000</v>
      </c>
      <c r="BD652" s="102">
        <v>653500</v>
      </c>
      <c r="BE652" s="104">
        <v>5.5E-2</v>
      </c>
      <c r="BF652" s="105">
        <v>0.96</v>
      </c>
      <c r="BG652" s="102">
        <v>13750</v>
      </c>
      <c r="BH652" s="102">
        <v>712600</v>
      </c>
      <c r="BI652" s="106">
        <v>7.0999999999999994E-2</v>
      </c>
      <c r="BJ652" s="96">
        <v>475</v>
      </c>
      <c r="BK652" s="99">
        <f t="shared" si="43"/>
        <v>0.79100000000000004</v>
      </c>
      <c r="BL652" s="99">
        <f t="shared" si="44"/>
        <v>0.57999999999999996</v>
      </c>
      <c r="CN652" s="97" t="s">
        <v>1491</v>
      </c>
      <c r="CO652" s="96" t="s">
        <v>184</v>
      </c>
      <c r="CP652" s="169" t="s">
        <v>1462</v>
      </c>
      <c r="CQ652" s="169" t="s">
        <v>160</v>
      </c>
      <c r="CR652" s="98">
        <v>62400</v>
      </c>
      <c r="CS652" s="98">
        <v>91800</v>
      </c>
      <c r="CT652" s="170">
        <v>0.56000000000000005</v>
      </c>
    </row>
    <row r="653" spans="47:98" ht="21" hidden="1" customHeight="1" x14ac:dyDescent="0.25">
      <c r="AU653" s="99"/>
      <c r="AV653" s="100">
        <v>434</v>
      </c>
      <c r="AW653" s="96" t="s">
        <v>2462</v>
      </c>
      <c r="AX653" s="96" t="s">
        <v>478</v>
      </c>
      <c r="AY653" s="101" t="s">
        <v>159</v>
      </c>
      <c r="AZ653" s="101" t="s">
        <v>195</v>
      </c>
      <c r="BA653" s="102">
        <v>108000</v>
      </c>
      <c r="BB653" s="103">
        <v>41500</v>
      </c>
      <c r="BC653" s="103">
        <v>75500</v>
      </c>
      <c r="BD653" s="102">
        <v>605700</v>
      </c>
      <c r="BE653" s="104">
        <v>6.6000000000000003E-2</v>
      </c>
      <c r="BF653" s="105">
        <v>0.52</v>
      </c>
      <c r="BG653" s="102">
        <v>8250</v>
      </c>
      <c r="BH653" s="102">
        <v>642700</v>
      </c>
      <c r="BI653" s="106">
        <v>8.1000000000000003E-2</v>
      </c>
      <c r="BJ653" s="96">
        <v>479</v>
      </c>
      <c r="BK653" s="99">
        <f t="shared" si="43"/>
        <v>0.36699999999999999</v>
      </c>
      <c r="BL653" s="99">
        <f t="shared" si="44"/>
        <v>0.37</v>
      </c>
      <c r="CN653" s="97" t="s">
        <v>1646</v>
      </c>
      <c r="CO653" s="96" t="s">
        <v>687</v>
      </c>
      <c r="CP653" s="169" t="s">
        <v>1462</v>
      </c>
      <c r="CQ653" s="169" t="s">
        <v>1461</v>
      </c>
      <c r="CR653" s="98">
        <v>43800</v>
      </c>
      <c r="CS653" s="98">
        <v>72000</v>
      </c>
      <c r="CT653" s="170">
        <v>0.6</v>
      </c>
    </row>
    <row r="654" spans="47:98" ht="21" hidden="1" customHeight="1" x14ac:dyDescent="0.25">
      <c r="AU654" s="99"/>
      <c r="AV654" s="100">
        <v>505</v>
      </c>
      <c r="AW654" s="96" t="s">
        <v>2463</v>
      </c>
      <c r="AX654" s="96" t="s">
        <v>478</v>
      </c>
      <c r="AY654" s="101" t="s">
        <v>163</v>
      </c>
      <c r="AZ654" s="101" t="s">
        <v>195</v>
      </c>
      <c r="BA654" s="102">
        <v>144500</v>
      </c>
      <c r="BB654" s="103">
        <v>41500</v>
      </c>
      <c r="BC654" s="103">
        <v>75500</v>
      </c>
      <c r="BD654" s="102">
        <v>569100</v>
      </c>
      <c r="BE654" s="104">
        <v>5.6000000000000001E-2</v>
      </c>
      <c r="BF654" s="105">
        <v>0.52</v>
      </c>
      <c r="BG654" s="102">
        <v>8250</v>
      </c>
      <c r="BH654" s="102">
        <v>569100</v>
      </c>
      <c r="BI654" s="106">
        <v>5.6000000000000001E-2</v>
      </c>
      <c r="BJ654" s="96">
        <v>479</v>
      </c>
      <c r="BK654" s="99">
        <f t="shared" si="43"/>
        <v>0.622</v>
      </c>
      <c r="BL654" s="99">
        <f t="shared" si="44"/>
        <v>0.37</v>
      </c>
      <c r="CN654" s="97" t="s">
        <v>1807</v>
      </c>
      <c r="CO654" s="96" t="s">
        <v>1040</v>
      </c>
      <c r="CP654" s="169" t="s">
        <v>1462</v>
      </c>
      <c r="CQ654" s="169" t="s">
        <v>1476</v>
      </c>
      <c r="CR654" s="98">
        <v>38000</v>
      </c>
      <c r="CS654" s="98">
        <v>58600</v>
      </c>
      <c r="CT654" s="170">
        <v>0.52</v>
      </c>
    </row>
    <row r="655" spans="47:98" ht="21" hidden="1" customHeight="1" x14ac:dyDescent="0.25">
      <c r="AU655" s="99"/>
      <c r="AV655" s="100">
        <v>531</v>
      </c>
      <c r="AW655" s="96" t="s">
        <v>2474</v>
      </c>
      <c r="AX655" s="96" t="s">
        <v>543</v>
      </c>
      <c r="AY655" s="101" t="s">
        <v>159</v>
      </c>
      <c r="AZ655" s="101" t="s">
        <v>195</v>
      </c>
      <c r="BA655" s="102">
        <v>131500</v>
      </c>
      <c r="BB655" s="103">
        <v>47500</v>
      </c>
      <c r="BC655" s="103">
        <v>71000</v>
      </c>
      <c r="BD655" s="102">
        <v>560700</v>
      </c>
      <c r="BE655" s="104">
        <v>5.8000000000000003E-2</v>
      </c>
      <c r="BF655" s="105">
        <v>0.76</v>
      </c>
      <c r="BG655" s="102">
        <v>9000</v>
      </c>
      <c r="BH655" s="102">
        <v>607300</v>
      </c>
      <c r="BI655" s="106">
        <v>7.3999999999999996E-2</v>
      </c>
      <c r="BJ655" s="96">
        <v>500</v>
      </c>
      <c r="BK655" s="99">
        <f t="shared" si="43"/>
        <v>0.54300000000000004</v>
      </c>
      <c r="BL655" s="99">
        <f t="shared" si="44"/>
        <v>0.78400000000000003</v>
      </c>
      <c r="CN655" s="97" t="s">
        <v>1793</v>
      </c>
      <c r="CO655" s="96" t="s">
        <v>777</v>
      </c>
      <c r="CP655" s="169" t="s">
        <v>1467</v>
      </c>
      <c r="CQ655" s="169" t="s">
        <v>1476</v>
      </c>
      <c r="CR655" s="98">
        <v>41100</v>
      </c>
      <c r="CS655" s="98">
        <v>60000</v>
      </c>
      <c r="CT655" s="170">
        <v>0.54</v>
      </c>
    </row>
    <row r="656" spans="47:98" ht="21" hidden="1" customHeight="1" x14ac:dyDescent="0.25">
      <c r="AU656" s="99"/>
      <c r="AV656" s="100">
        <v>607</v>
      </c>
      <c r="AW656" s="96" t="s">
        <v>2475</v>
      </c>
      <c r="AX656" s="96" t="s">
        <v>543</v>
      </c>
      <c r="AY656" s="101" t="s">
        <v>163</v>
      </c>
      <c r="AZ656" s="101" t="s">
        <v>195</v>
      </c>
      <c r="BA656" s="102">
        <v>169000</v>
      </c>
      <c r="BB656" s="103">
        <v>47500</v>
      </c>
      <c r="BC656" s="103">
        <v>71000</v>
      </c>
      <c r="BD656" s="102">
        <v>523100</v>
      </c>
      <c r="BE656" s="104">
        <v>4.9000000000000002E-2</v>
      </c>
      <c r="BF656" s="105">
        <v>0.76</v>
      </c>
      <c r="BG656" s="102">
        <v>9000</v>
      </c>
      <c r="BH656" s="102">
        <v>523100</v>
      </c>
      <c r="BI656" s="106">
        <v>4.9000000000000002E-2</v>
      </c>
      <c r="BJ656" s="96">
        <v>500</v>
      </c>
      <c r="BK656" s="99">
        <f t="shared" si="43"/>
        <v>0.78800000000000003</v>
      </c>
      <c r="BL656" s="99">
        <f t="shared" si="44"/>
        <v>0.78400000000000003</v>
      </c>
      <c r="CN656" s="97" t="s">
        <v>1846</v>
      </c>
      <c r="CO656" s="96" t="s">
        <v>1069</v>
      </c>
      <c r="CP656" s="169" t="s">
        <v>1448</v>
      </c>
      <c r="CQ656" s="169" t="s">
        <v>177</v>
      </c>
      <c r="CR656" s="98">
        <v>36200</v>
      </c>
      <c r="CS656" s="98">
        <v>52900</v>
      </c>
      <c r="CT656" s="170">
        <v>0.66</v>
      </c>
    </row>
    <row r="657" spans="47:98" ht="21" hidden="1" customHeight="1" x14ac:dyDescent="0.25">
      <c r="AU657" s="99"/>
      <c r="AV657" s="100">
        <v>27</v>
      </c>
      <c r="AW657" s="96" t="s">
        <v>2476</v>
      </c>
      <c r="AX657" s="96" t="s">
        <v>185</v>
      </c>
      <c r="AY657" s="101" t="s">
        <v>159</v>
      </c>
      <c r="AZ657" s="101" t="s">
        <v>162</v>
      </c>
      <c r="BA657" s="102">
        <v>134500</v>
      </c>
      <c r="BB657" s="103">
        <v>54000</v>
      </c>
      <c r="BC657" s="103">
        <v>98000</v>
      </c>
      <c r="BD657" s="102">
        <v>1223000</v>
      </c>
      <c r="BE657" s="104">
        <v>8.2000000000000003E-2</v>
      </c>
      <c r="BF657" s="105">
        <v>0.72</v>
      </c>
      <c r="BG657" s="102">
        <v>13750</v>
      </c>
      <c r="BH657" s="102">
        <v>1290000</v>
      </c>
      <c r="BI657" s="106">
        <v>0.107</v>
      </c>
      <c r="BJ657" s="96">
        <v>501</v>
      </c>
      <c r="BK657" s="99">
        <f t="shared" si="43"/>
        <v>0.55500000000000005</v>
      </c>
      <c r="BL657" s="99">
        <f t="shared" si="44"/>
        <v>0.94599999999999995</v>
      </c>
      <c r="CN657" s="97" t="s">
        <v>1652</v>
      </c>
      <c r="CO657" s="96" t="s">
        <v>782</v>
      </c>
      <c r="CP657" s="169" t="s">
        <v>1451</v>
      </c>
      <c r="CQ657" s="169" t="s">
        <v>195</v>
      </c>
      <c r="CR657" s="98">
        <v>40500</v>
      </c>
      <c r="CS657" s="98">
        <v>71300</v>
      </c>
      <c r="CT657" s="170">
        <v>0.55000000000000004</v>
      </c>
    </row>
    <row r="658" spans="47:98" ht="21" hidden="1" customHeight="1" x14ac:dyDescent="0.25">
      <c r="AU658" s="99"/>
      <c r="AV658" s="100">
        <v>36</v>
      </c>
      <c r="AW658" s="96" t="s">
        <v>2477</v>
      </c>
      <c r="AX658" s="96" t="s">
        <v>185</v>
      </c>
      <c r="AY658" s="101" t="s">
        <v>163</v>
      </c>
      <c r="AZ658" s="101" t="s">
        <v>162</v>
      </c>
      <c r="BA658" s="102">
        <v>183000</v>
      </c>
      <c r="BB658" s="103">
        <v>54000</v>
      </c>
      <c r="BC658" s="103">
        <v>98000</v>
      </c>
      <c r="BD658" s="102">
        <v>1174000</v>
      </c>
      <c r="BE658" s="104">
        <v>7.0000000000000007E-2</v>
      </c>
      <c r="BF658" s="105">
        <v>0.72</v>
      </c>
      <c r="BG658" s="102">
        <v>13750</v>
      </c>
      <c r="BH658" s="102">
        <v>1174000</v>
      </c>
      <c r="BI658" s="106">
        <v>7.0000000000000007E-2</v>
      </c>
      <c r="BJ658" s="96">
        <v>501</v>
      </c>
      <c r="BK658" s="99">
        <f t="shared" si="43"/>
        <v>0.84799999999999998</v>
      </c>
      <c r="BL658" s="99">
        <f t="shared" si="44"/>
        <v>0.94599999999999995</v>
      </c>
      <c r="CN658" s="97" t="s">
        <v>1651</v>
      </c>
      <c r="CO658" s="96" t="s">
        <v>570</v>
      </c>
      <c r="CP658" s="169" t="s">
        <v>1462</v>
      </c>
      <c r="CQ658" s="169" t="s">
        <v>1461</v>
      </c>
      <c r="CR658" s="98">
        <v>43200</v>
      </c>
      <c r="CS658" s="98">
        <v>71400</v>
      </c>
      <c r="CT658" s="170">
        <v>0.56000000000000005</v>
      </c>
    </row>
    <row r="659" spans="47:98" ht="21" hidden="1" customHeight="1" x14ac:dyDescent="0.25">
      <c r="AU659" s="99"/>
      <c r="AV659" s="100">
        <v>24</v>
      </c>
      <c r="AW659" s="96" t="s">
        <v>2560</v>
      </c>
      <c r="AX659" s="96" t="s">
        <v>182</v>
      </c>
      <c r="AY659" s="101" t="s">
        <v>152</v>
      </c>
      <c r="AZ659" s="101" t="s">
        <v>173</v>
      </c>
      <c r="BA659" s="102">
        <v>213500</v>
      </c>
      <c r="BB659" s="103">
        <v>56500</v>
      </c>
      <c r="BC659" s="103">
        <v>121000</v>
      </c>
      <c r="BD659" s="102">
        <v>1234000</v>
      </c>
      <c r="BE659" s="104">
        <v>6.7000000000000004E-2</v>
      </c>
      <c r="BF659" s="105">
        <v>0.59</v>
      </c>
      <c r="BG659" s="102">
        <v>34000</v>
      </c>
      <c r="BH659" s="102">
        <v>1374000</v>
      </c>
      <c r="BI659" s="106">
        <v>0.106</v>
      </c>
      <c r="BJ659" s="96">
        <v>575</v>
      </c>
      <c r="BK659" s="99">
        <f t="shared" si="43"/>
        <v>0.93100000000000005</v>
      </c>
      <c r="BL659" s="99">
        <f t="shared" si="44"/>
        <v>0.97099999999999997</v>
      </c>
      <c r="CN659" s="97" t="s">
        <v>1676</v>
      </c>
      <c r="CO659" s="96" t="s">
        <v>715</v>
      </c>
      <c r="CP659" s="169" t="s">
        <v>1462</v>
      </c>
      <c r="CQ659" s="169" t="s">
        <v>1476</v>
      </c>
      <c r="CR659" s="98">
        <v>44200</v>
      </c>
      <c r="CS659" s="98">
        <v>69400</v>
      </c>
      <c r="CT659" s="170">
        <v>0.54</v>
      </c>
    </row>
    <row r="660" spans="47:98" ht="21" hidden="1" customHeight="1" x14ac:dyDescent="0.25">
      <c r="AU660" s="99"/>
      <c r="AV660" s="100">
        <v>303</v>
      </c>
      <c r="AW660" s="96" t="s">
        <v>2569</v>
      </c>
      <c r="AX660" s="96" t="s">
        <v>392</v>
      </c>
      <c r="AY660" s="101" t="s">
        <v>159</v>
      </c>
      <c r="AZ660" s="101" t="s">
        <v>195</v>
      </c>
      <c r="BA660" s="102">
        <v>111000</v>
      </c>
      <c r="BB660" s="103">
        <v>41500</v>
      </c>
      <c r="BC660" s="103">
        <v>75500</v>
      </c>
      <c r="BD660" s="102">
        <v>690000</v>
      </c>
      <c r="BE660" s="104">
        <v>6.9000000000000006E-2</v>
      </c>
      <c r="BF660" s="105">
        <v>0.78</v>
      </c>
      <c r="BG660" s="102">
        <v>7000</v>
      </c>
      <c r="BH660" s="102">
        <v>719200</v>
      </c>
      <c r="BI660" s="106">
        <v>0.08</v>
      </c>
      <c r="BJ660" s="96">
        <v>581</v>
      </c>
      <c r="BK660" s="99">
        <f t="shared" si="43"/>
        <v>0.38500000000000001</v>
      </c>
      <c r="BL660" s="99">
        <f t="shared" si="44"/>
        <v>0.37</v>
      </c>
      <c r="CN660" s="97" t="s">
        <v>1505</v>
      </c>
      <c r="CO660" s="96" t="s">
        <v>304</v>
      </c>
      <c r="CP660" s="169" t="s">
        <v>1467</v>
      </c>
      <c r="CQ660" s="169" t="s">
        <v>1454</v>
      </c>
      <c r="CR660" s="98">
        <v>49100</v>
      </c>
      <c r="CS660" s="98">
        <v>88100</v>
      </c>
      <c r="CT660" s="170">
        <v>0.48</v>
      </c>
    </row>
    <row r="661" spans="47:98" ht="21" hidden="1" customHeight="1" x14ac:dyDescent="0.25">
      <c r="AU661" s="99"/>
      <c r="AV661" s="100">
        <v>346</v>
      </c>
      <c r="AW661" s="96" t="s">
        <v>2570</v>
      </c>
      <c r="AX661" s="96" t="s">
        <v>392</v>
      </c>
      <c r="AY661" s="101" t="s">
        <v>163</v>
      </c>
      <c r="AZ661" s="101" t="s">
        <v>195</v>
      </c>
      <c r="BA661" s="102">
        <v>142500</v>
      </c>
      <c r="BB661" s="103">
        <v>41500</v>
      </c>
      <c r="BC661" s="103">
        <v>75500</v>
      </c>
      <c r="BD661" s="102">
        <v>658600</v>
      </c>
      <c r="BE661" s="104">
        <v>6.0999999999999999E-2</v>
      </c>
      <c r="BF661" s="105">
        <v>0.78</v>
      </c>
      <c r="BG661" s="102">
        <v>7000</v>
      </c>
      <c r="BH661" s="102">
        <v>658600</v>
      </c>
      <c r="BI661" s="106">
        <v>6.0999999999999999E-2</v>
      </c>
      <c r="BJ661" s="96">
        <v>581</v>
      </c>
      <c r="BK661" s="99">
        <f t="shared" si="43"/>
        <v>0.60399999999999998</v>
      </c>
      <c r="BL661" s="99">
        <f t="shared" si="44"/>
        <v>0.37</v>
      </c>
      <c r="CN661" s="97" t="s">
        <v>1830</v>
      </c>
      <c r="CO661" s="96" t="s">
        <v>882</v>
      </c>
      <c r="CP661" s="169" t="s">
        <v>1467</v>
      </c>
      <c r="CQ661" s="169" t="s">
        <v>177</v>
      </c>
      <c r="CR661" s="98">
        <v>37300</v>
      </c>
      <c r="CS661" s="98">
        <v>55400</v>
      </c>
      <c r="CT661" s="170">
        <v>0.64</v>
      </c>
    </row>
    <row r="662" spans="47:98" ht="21" hidden="1" customHeight="1" x14ac:dyDescent="0.25">
      <c r="AU662" s="99"/>
      <c r="AV662" s="100">
        <v>289</v>
      </c>
      <c r="AW662" s="96" t="s">
        <v>2578</v>
      </c>
      <c r="AX662" s="96" t="s">
        <v>383</v>
      </c>
      <c r="AY662" s="101" t="s">
        <v>152</v>
      </c>
      <c r="AZ662" s="101" t="s">
        <v>177</v>
      </c>
      <c r="BA662" s="102">
        <v>185500</v>
      </c>
      <c r="BB662" s="103">
        <v>42500</v>
      </c>
      <c r="BC662" s="103">
        <v>83500</v>
      </c>
      <c r="BD662" s="102">
        <v>700200</v>
      </c>
      <c r="BE662" s="104">
        <v>5.5E-2</v>
      </c>
      <c r="BF662" s="105">
        <v>0.96</v>
      </c>
      <c r="BG662" s="102">
        <v>16250</v>
      </c>
      <c r="BH662" s="102">
        <v>767600</v>
      </c>
      <c r="BI662" s="106">
        <v>7.0999999999999994E-2</v>
      </c>
      <c r="BJ662" s="96">
        <v>589</v>
      </c>
      <c r="BK662" s="99">
        <f t="shared" si="43"/>
        <v>0.85499999999999998</v>
      </c>
      <c r="BL662" s="99">
        <f t="shared" si="44"/>
        <v>0.45400000000000001</v>
      </c>
      <c r="CN662" s="97" t="s">
        <v>1755</v>
      </c>
      <c r="CO662" s="96" t="s">
        <v>665</v>
      </c>
      <c r="CP662" s="169" t="s">
        <v>1451</v>
      </c>
      <c r="CQ662" s="169" t="s">
        <v>177</v>
      </c>
      <c r="CR662" s="98">
        <v>41000</v>
      </c>
      <c r="CS662" s="98">
        <v>63300</v>
      </c>
      <c r="CT662" s="170">
        <v>0.44</v>
      </c>
    </row>
    <row r="663" spans="47:98" ht="21" hidden="1" customHeight="1" x14ac:dyDescent="0.25">
      <c r="AU663" s="99"/>
      <c r="AV663" s="100">
        <v>734</v>
      </c>
      <c r="AW663" s="96" t="s">
        <v>2590</v>
      </c>
      <c r="AX663" s="96" t="s">
        <v>677</v>
      </c>
      <c r="AY663" s="101" t="s">
        <v>159</v>
      </c>
      <c r="AZ663" s="101" t="s">
        <v>195</v>
      </c>
      <c r="BA663" s="102">
        <v>106500</v>
      </c>
      <c r="BB663" s="103">
        <v>42500</v>
      </c>
      <c r="BC663" s="103">
        <v>73500</v>
      </c>
      <c r="BD663" s="102">
        <v>458800</v>
      </c>
      <c r="BE663" s="104">
        <v>5.8000000000000003E-2</v>
      </c>
      <c r="BF663" s="105">
        <v>0.81</v>
      </c>
      <c r="BG663" s="102">
        <v>5500</v>
      </c>
      <c r="BH663" s="102">
        <v>481000</v>
      </c>
      <c r="BI663" s="106">
        <v>6.7000000000000004E-2</v>
      </c>
      <c r="BJ663" s="96">
        <v>601</v>
      </c>
      <c r="BK663" s="99">
        <f t="shared" si="43"/>
        <v>0.35799999999999998</v>
      </c>
      <c r="BL663" s="99">
        <f t="shared" si="44"/>
        <v>0.45400000000000001</v>
      </c>
      <c r="CN663" s="97" t="s">
        <v>1756</v>
      </c>
      <c r="CO663" s="96" t="s">
        <v>1011</v>
      </c>
      <c r="CP663" s="169" t="s">
        <v>1447</v>
      </c>
      <c r="CQ663" s="169" t="s">
        <v>195</v>
      </c>
      <c r="CR663" s="98">
        <v>39200</v>
      </c>
      <c r="CS663" s="98">
        <v>63100</v>
      </c>
      <c r="CT663" s="170">
        <v>0.52</v>
      </c>
    </row>
    <row r="664" spans="47:98" ht="21" hidden="1" customHeight="1" x14ac:dyDescent="0.25">
      <c r="AU664" s="99"/>
      <c r="AV664" s="100">
        <v>807</v>
      </c>
      <c r="AW664" s="96" t="s">
        <v>2591</v>
      </c>
      <c r="AX664" s="96" t="s">
        <v>677</v>
      </c>
      <c r="AY664" s="101" t="s">
        <v>163</v>
      </c>
      <c r="AZ664" s="101" t="s">
        <v>195</v>
      </c>
      <c r="BA664" s="102">
        <v>137000</v>
      </c>
      <c r="BB664" s="103">
        <v>42500</v>
      </c>
      <c r="BC664" s="103">
        <v>73500</v>
      </c>
      <c r="BD664" s="102">
        <v>428800</v>
      </c>
      <c r="BE664" s="104">
        <v>0.05</v>
      </c>
      <c r="BF664" s="105">
        <v>0.81</v>
      </c>
      <c r="BG664" s="102">
        <v>5500</v>
      </c>
      <c r="BH664" s="102">
        <v>428800</v>
      </c>
      <c r="BI664" s="106">
        <v>0.05</v>
      </c>
      <c r="BJ664" s="96">
        <v>601</v>
      </c>
      <c r="BK664" s="99">
        <f t="shared" si="43"/>
        <v>0.57399999999999995</v>
      </c>
      <c r="BL664" s="99">
        <f t="shared" si="44"/>
        <v>0.45400000000000001</v>
      </c>
      <c r="CN664" s="97" t="s">
        <v>1503</v>
      </c>
      <c r="CO664" s="96" t="s">
        <v>246</v>
      </c>
      <c r="CP664" s="169" t="s">
        <v>1448</v>
      </c>
      <c r="CQ664" s="169" t="s">
        <v>160</v>
      </c>
      <c r="CR664" s="98">
        <v>49500</v>
      </c>
      <c r="CS664" s="98">
        <v>88800</v>
      </c>
      <c r="CT664" s="170">
        <v>0.5</v>
      </c>
    </row>
    <row r="665" spans="47:98" ht="21" hidden="1" customHeight="1" x14ac:dyDescent="0.25">
      <c r="AU665" s="99"/>
      <c r="AV665" s="100">
        <v>397</v>
      </c>
      <c r="AW665" s="96" t="s">
        <v>2592</v>
      </c>
      <c r="AX665" s="96" t="s">
        <v>453</v>
      </c>
      <c r="AY665" s="101" t="s">
        <v>159</v>
      </c>
      <c r="AZ665" s="101" t="s">
        <v>195</v>
      </c>
      <c r="BA665" s="102">
        <v>119000</v>
      </c>
      <c r="BB665" s="103">
        <v>42500</v>
      </c>
      <c r="BC665" s="103">
        <v>76000</v>
      </c>
      <c r="BD665" s="102">
        <v>629100</v>
      </c>
      <c r="BE665" s="104">
        <v>6.4000000000000001E-2</v>
      </c>
      <c r="BF665" s="105">
        <v>0.57999999999999996</v>
      </c>
      <c r="BG665" s="102">
        <v>8750</v>
      </c>
      <c r="BH665" s="102">
        <v>670000</v>
      </c>
      <c r="BI665" s="106">
        <v>0.08</v>
      </c>
      <c r="BJ665" s="96">
        <v>602</v>
      </c>
      <c r="BK665" s="99">
        <f t="shared" si="43"/>
        <v>0.45100000000000001</v>
      </c>
      <c r="BL665" s="99">
        <f t="shared" si="44"/>
        <v>0.45400000000000001</v>
      </c>
      <c r="CN665" s="97" t="s">
        <v>1613</v>
      </c>
      <c r="CO665" s="96" t="s">
        <v>756</v>
      </c>
      <c r="CP665" s="169" t="s">
        <v>1467</v>
      </c>
      <c r="CQ665" s="169" t="s">
        <v>1476</v>
      </c>
      <c r="CR665" s="98">
        <v>42300</v>
      </c>
      <c r="CS665" s="98">
        <v>75900</v>
      </c>
      <c r="CT665" s="170">
        <v>0.68</v>
      </c>
    </row>
    <row r="666" spans="47:98" ht="21" hidden="1" customHeight="1" x14ac:dyDescent="0.25">
      <c r="AU666" s="99"/>
      <c r="AV666" s="100">
        <v>482</v>
      </c>
      <c r="AW666" s="96" t="s">
        <v>2593</v>
      </c>
      <c r="AX666" s="96" t="s">
        <v>453</v>
      </c>
      <c r="AY666" s="101" t="s">
        <v>163</v>
      </c>
      <c r="AZ666" s="101" t="s">
        <v>195</v>
      </c>
      <c r="BA666" s="102">
        <v>169500</v>
      </c>
      <c r="BB666" s="103">
        <v>42500</v>
      </c>
      <c r="BC666" s="103">
        <v>76000</v>
      </c>
      <c r="BD666" s="102">
        <v>578600</v>
      </c>
      <c r="BE666" s="104">
        <v>5.1999999999999998E-2</v>
      </c>
      <c r="BF666" s="105">
        <v>0.57999999999999996</v>
      </c>
      <c r="BG666" s="102">
        <v>8750</v>
      </c>
      <c r="BH666" s="102">
        <v>578600</v>
      </c>
      <c r="BI666" s="106">
        <v>5.1999999999999998E-2</v>
      </c>
      <c r="BJ666" s="96">
        <v>602</v>
      </c>
      <c r="BK666" s="99">
        <f t="shared" si="43"/>
        <v>0.79100000000000004</v>
      </c>
      <c r="BL666" s="99">
        <f t="shared" si="44"/>
        <v>0.45400000000000001</v>
      </c>
      <c r="CN666" s="97" t="s">
        <v>1747</v>
      </c>
      <c r="CO666" s="96" t="s">
        <v>1055</v>
      </c>
      <c r="CP666" s="169" t="s">
        <v>1466</v>
      </c>
      <c r="CQ666" s="169" t="s">
        <v>1476</v>
      </c>
      <c r="CR666" s="98">
        <v>40800</v>
      </c>
      <c r="CS666" s="98">
        <v>64200</v>
      </c>
      <c r="CT666" s="170">
        <v>0.69</v>
      </c>
    </row>
    <row r="667" spans="47:98" ht="21" hidden="1" customHeight="1" x14ac:dyDescent="0.25">
      <c r="AU667" s="99"/>
      <c r="AV667" s="100">
        <v>127</v>
      </c>
      <c r="AW667" s="96" t="s">
        <v>2594</v>
      </c>
      <c r="AX667" s="96" t="s">
        <v>268</v>
      </c>
      <c r="AY667" s="101" t="s">
        <v>159</v>
      </c>
      <c r="AZ667" s="101" t="s">
        <v>192</v>
      </c>
      <c r="BA667" s="102">
        <v>118000</v>
      </c>
      <c r="BB667" s="103">
        <v>50000</v>
      </c>
      <c r="BC667" s="103">
        <v>90500</v>
      </c>
      <c r="BD667" s="102">
        <v>886500</v>
      </c>
      <c r="BE667" s="104">
        <v>7.4999999999999997E-2</v>
      </c>
      <c r="BF667" s="105">
        <v>0.53</v>
      </c>
      <c r="BG667" s="102">
        <v>11000</v>
      </c>
      <c r="BH667" s="102">
        <v>934100</v>
      </c>
      <c r="BI667" s="106">
        <v>9.4E-2</v>
      </c>
      <c r="BJ667" s="96">
        <v>604</v>
      </c>
      <c r="BK667" s="99">
        <f t="shared" si="43"/>
        <v>0.443</v>
      </c>
      <c r="BL667" s="99">
        <f t="shared" si="44"/>
        <v>0.88</v>
      </c>
      <c r="CN667" s="97">
        <v>952</v>
      </c>
      <c r="CO667" s="96" t="s">
        <v>1025</v>
      </c>
      <c r="CP667" s="169" t="s">
        <v>1462</v>
      </c>
      <c r="CQ667" s="169" t="s">
        <v>177</v>
      </c>
      <c r="CR667" s="98">
        <v>33700</v>
      </c>
      <c r="CS667" s="98">
        <v>55100</v>
      </c>
      <c r="CT667" s="170">
        <v>0.56000000000000005</v>
      </c>
    </row>
    <row r="668" spans="47:98" ht="21" hidden="1" customHeight="1" x14ac:dyDescent="0.25">
      <c r="AU668" s="99"/>
      <c r="AV668" s="100">
        <v>161</v>
      </c>
      <c r="AW668" s="96" t="s">
        <v>2595</v>
      </c>
      <c r="AX668" s="96" t="s">
        <v>268</v>
      </c>
      <c r="AY668" s="101" t="s">
        <v>163</v>
      </c>
      <c r="AZ668" s="101" t="s">
        <v>192</v>
      </c>
      <c r="BA668" s="102">
        <v>166500</v>
      </c>
      <c r="BB668" s="103">
        <v>50000</v>
      </c>
      <c r="BC668" s="103">
        <v>90500</v>
      </c>
      <c r="BD668" s="102">
        <v>837800</v>
      </c>
      <c r="BE668" s="104">
        <v>6.3E-2</v>
      </c>
      <c r="BF668" s="105">
        <v>0.53</v>
      </c>
      <c r="BG668" s="102">
        <v>11000</v>
      </c>
      <c r="BH668" s="102">
        <v>837800</v>
      </c>
      <c r="BI668" s="106">
        <v>6.3E-2</v>
      </c>
      <c r="BJ668" s="96">
        <v>604</v>
      </c>
      <c r="BK668" s="99">
        <f t="shared" si="43"/>
        <v>0.77200000000000002</v>
      </c>
      <c r="BL668" s="99">
        <f t="shared" si="44"/>
        <v>0.88</v>
      </c>
      <c r="CN668" s="97">
        <v>874</v>
      </c>
      <c r="CO668" s="96" t="s">
        <v>452</v>
      </c>
      <c r="CP668" s="169" t="s">
        <v>1462</v>
      </c>
      <c r="CQ668" s="169" t="s">
        <v>195</v>
      </c>
      <c r="CR668" s="98">
        <v>35700</v>
      </c>
      <c r="CS668" s="98">
        <v>59700</v>
      </c>
      <c r="CT668" s="170">
        <v>0.6</v>
      </c>
    </row>
    <row r="669" spans="47:98" ht="21" hidden="1" customHeight="1" x14ac:dyDescent="0.25">
      <c r="AU669" s="99"/>
      <c r="AV669" s="100">
        <v>282</v>
      </c>
      <c r="AW669" s="96" t="s">
        <v>2631</v>
      </c>
      <c r="AX669" s="96" t="s">
        <v>378</v>
      </c>
      <c r="AY669" s="101" t="s">
        <v>152</v>
      </c>
      <c r="AZ669" s="101" t="s">
        <v>166</v>
      </c>
      <c r="BA669" s="102">
        <v>198000</v>
      </c>
      <c r="BB669" s="103">
        <v>48500</v>
      </c>
      <c r="BC669" s="103">
        <v>89500</v>
      </c>
      <c r="BD669" s="102">
        <v>706800</v>
      </c>
      <c r="BE669" s="104">
        <v>5.2999999999999999E-2</v>
      </c>
      <c r="BF669" s="105">
        <v>0.95</v>
      </c>
      <c r="BG669" s="102">
        <v>19250</v>
      </c>
      <c r="BH669" s="102">
        <v>788100</v>
      </c>
      <c r="BI669" s="106">
        <v>7.1999999999999995E-2</v>
      </c>
      <c r="BJ669" s="96">
        <v>632</v>
      </c>
      <c r="BK669" s="99">
        <f t="shared" si="43"/>
        <v>0.89400000000000002</v>
      </c>
      <c r="BL669" s="99">
        <f t="shared" si="44"/>
        <v>0.81200000000000006</v>
      </c>
      <c r="CN669" s="97" t="s">
        <v>1690</v>
      </c>
      <c r="CO669" s="96" t="s">
        <v>884</v>
      </c>
      <c r="CP669" s="169" t="s">
        <v>1462</v>
      </c>
      <c r="CQ669" s="169" t="s">
        <v>177</v>
      </c>
      <c r="CR669" s="98">
        <v>40500</v>
      </c>
      <c r="CS669" s="98">
        <v>68500</v>
      </c>
      <c r="CT669" s="169" t="s">
        <v>1459</v>
      </c>
    </row>
    <row r="670" spans="47:98" ht="21" hidden="1" customHeight="1" x14ac:dyDescent="0.25">
      <c r="AU670" s="99"/>
      <c r="AV670" s="100">
        <v>9</v>
      </c>
      <c r="AW670" s="96" t="s">
        <v>2693</v>
      </c>
      <c r="AX670" s="96" t="s">
        <v>164</v>
      </c>
      <c r="AY670" s="101" t="s">
        <v>152</v>
      </c>
      <c r="AZ670" s="101" t="s">
        <v>155</v>
      </c>
      <c r="BA670" s="102">
        <v>237500</v>
      </c>
      <c r="BB670" s="103">
        <v>65000</v>
      </c>
      <c r="BC670" s="103">
        <v>124000</v>
      </c>
      <c r="BD670" s="102">
        <v>1461000</v>
      </c>
      <c r="BE670" s="104">
        <v>6.9000000000000006E-2</v>
      </c>
      <c r="BF670" s="105">
        <v>0.95</v>
      </c>
      <c r="BG670" s="102">
        <v>25250</v>
      </c>
      <c r="BH670" s="102">
        <v>1574000</v>
      </c>
      <c r="BI670" s="106">
        <v>9.1999999999999998E-2</v>
      </c>
      <c r="BJ670" s="96">
        <v>680</v>
      </c>
      <c r="BK670" s="99">
        <f t="shared" si="43"/>
        <v>0.999</v>
      </c>
      <c r="BL670" s="99">
        <f t="shared" si="44"/>
        <v>0.99399999999999999</v>
      </c>
      <c r="CN670" s="97" t="s">
        <v>1607</v>
      </c>
      <c r="CO670" s="96" t="s">
        <v>854</v>
      </c>
      <c r="CP670" s="169" t="s">
        <v>1467</v>
      </c>
      <c r="CQ670" s="169" t="s">
        <v>195</v>
      </c>
      <c r="CR670" s="98">
        <v>40700</v>
      </c>
      <c r="CS670" s="98">
        <v>76300</v>
      </c>
      <c r="CT670" s="170">
        <v>0.62</v>
      </c>
    </row>
    <row r="671" spans="47:98" ht="21" hidden="1" customHeight="1" x14ac:dyDescent="0.25">
      <c r="AU671" s="99"/>
      <c r="AV671" s="100">
        <v>150</v>
      </c>
      <c r="AW671" s="96" t="s">
        <v>2754</v>
      </c>
      <c r="AX671" s="96" t="s">
        <v>284</v>
      </c>
      <c r="AY671" s="101" t="s">
        <v>159</v>
      </c>
      <c r="AZ671" s="101" t="s">
        <v>195</v>
      </c>
      <c r="BA671" s="102">
        <v>111000</v>
      </c>
      <c r="BB671" s="103">
        <v>48500</v>
      </c>
      <c r="BC671" s="103">
        <v>82000</v>
      </c>
      <c r="BD671" s="102">
        <v>845900</v>
      </c>
      <c r="BE671" s="104">
        <v>7.5999999999999998E-2</v>
      </c>
      <c r="BF671" s="105">
        <v>0.67</v>
      </c>
      <c r="BG671" s="102">
        <v>7250</v>
      </c>
      <c r="BH671" s="102">
        <v>875500</v>
      </c>
      <c r="BI671" s="106">
        <v>8.6999999999999994E-2</v>
      </c>
      <c r="BJ671" s="96">
        <v>721</v>
      </c>
      <c r="BK671" s="99">
        <f t="shared" si="43"/>
        <v>0.38500000000000001</v>
      </c>
      <c r="BL671" s="99">
        <f t="shared" si="44"/>
        <v>0.81200000000000006</v>
      </c>
      <c r="CN671" s="97" t="s">
        <v>1593</v>
      </c>
      <c r="CO671" s="96" t="s">
        <v>795</v>
      </c>
      <c r="CP671" s="169" t="s">
        <v>1467</v>
      </c>
      <c r="CQ671" s="169" t="s">
        <v>171</v>
      </c>
      <c r="CR671" s="98">
        <v>41900</v>
      </c>
      <c r="CS671" s="98">
        <v>77900</v>
      </c>
      <c r="CT671" s="170">
        <v>0.59</v>
      </c>
    </row>
    <row r="672" spans="47:98" ht="21" hidden="1" customHeight="1" x14ac:dyDescent="0.25">
      <c r="AU672" s="99"/>
      <c r="AV672" s="100">
        <v>179</v>
      </c>
      <c r="AW672" s="96" t="s">
        <v>2755</v>
      </c>
      <c r="AX672" s="96" t="s">
        <v>284</v>
      </c>
      <c r="AY672" s="101" t="s">
        <v>163</v>
      </c>
      <c r="AZ672" s="101" t="s">
        <v>195</v>
      </c>
      <c r="BA672" s="102">
        <v>148500</v>
      </c>
      <c r="BB672" s="103">
        <v>48500</v>
      </c>
      <c r="BC672" s="103">
        <v>82000</v>
      </c>
      <c r="BD672" s="102">
        <v>808700</v>
      </c>
      <c r="BE672" s="104">
        <v>6.5000000000000002E-2</v>
      </c>
      <c r="BF672" s="105">
        <v>0.67</v>
      </c>
      <c r="BG672" s="102">
        <v>7250</v>
      </c>
      <c r="BH672" s="102">
        <v>808700</v>
      </c>
      <c r="BI672" s="106">
        <v>6.5000000000000002E-2</v>
      </c>
      <c r="BJ672" s="96">
        <v>721</v>
      </c>
      <c r="BK672" s="99">
        <f t="shared" si="43"/>
        <v>0.65400000000000003</v>
      </c>
      <c r="BL672" s="99">
        <f t="shared" si="44"/>
        <v>0.81200000000000006</v>
      </c>
      <c r="CN672" s="97" t="s">
        <v>1802</v>
      </c>
      <c r="CO672" s="96" t="s">
        <v>1067</v>
      </c>
      <c r="CP672" s="169" t="s">
        <v>1462</v>
      </c>
      <c r="CQ672" s="169" t="s">
        <v>177</v>
      </c>
      <c r="CR672" s="98">
        <v>35100</v>
      </c>
      <c r="CS672" s="98">
        <v>59000</v>
      </c>
      <c r="CT672" s="170">
        <v>0.71</v>
      </c>
    </row>
    <row r="673" spans="47:98" ht="21" hidden="1" customHeight="1" x14ac:dyDescent="0.25">
      <c r="AU673" s="99"/>
      <c r="AV673" s="100">
        <v>762</v>
      </c>
      <c r="AW673" s="96" t="s">
        <v>2760</v>
      </c>
      <c r="AX673" s="96" t="s">
        <v>695</v>
      </c>
      <c r="AY673" s="101" t="s">
        <v>159</v>
      </c>
      <c r="AZ673" s="101" t="s">
        <v>195</v>
      </c>
      <c r="BA673" s="102">
        <v>120000</v>
      </c>
      <c r="BB673" s="103">
        <v>39500</v>
      </c>
      <c r="BC673" s="103">
        <v>75500</v>
      </c>
      <c r="BD673" s="102">
        <v>448800</v>
      </c>
      <c r="BE673" s="104">
        <v>5.5E-2</v>
      </c>
      <c r="BF673" s="105">
        <v>0.56000000000000005</v>
      </c>
      <c r="BG673" s="102">
        <v>9750</v>
      </c>
      <c r="BH673" s="102">
        <v>491500</v>
      </c>
      <c r="BI673" s="106">
        <v>7.0000000000000007E-2</v>
      </c>
      <c r="BJ673" s="96">
        <v>725</v>
      </c>
      <c r="BK673" s="99">
        <f t="shared" si="43"/>
        <v>0.46300000000000002</v>
      </c>
      <c r="BL673" s="99">
        <f t="shared" si="44"/>
        <v>0.19600000000000001</v>
      </c>
      <c r="CN673" s="97" t="s">
        <v>1649</v>
      </c>
      <c r="CO673" s="96" t="s">
        <v>740</v>
      </c>
      <c r="CP673" s="169" t="s">
        <v>1462</v>
      </c>
      <c r="CQ673" s="169" t="s">
        <v>177</v>
      </c>
      <c r="CR673" s="98">
        <v>36900</v>
      </c>
      <c r="CS673" s="98">
        <v>71800</v>
      </c>
      <c r="CT673" s="170">
        <v>0.52</v>
      </c>
    </row>
    <row r="674" spans="47:98" ht="21" hidden="1" customHeight="1" x14ac:dyDescent="0.25">
      <c r="AU674" s="99"/>
      <c r="AV674" s="100">
        <v>821</v>
      </c>
      <c r="AW674" s="96" t="s">
        <v>2761</v>
      </c>
      <c r="AX674" s="96" t="s">
        <v>695</v>
      </c>
      <c r="AY674" s="101" t="s">
        <v>163</v>
      </c>
      <c r="AZ674" s="101" t="s">
        <v>195</v>
      </c>
      <c r="BA674" s="102">
        <v>145500</v>
      </c>
      <c r="BB674" s="103">
        <v>39500</v>
      </c>
      <c r="BC674" s="103">
        <v>75500</v>
      </c>
      <c r="BD674" s="102">
        <v>423500</v>
      </c>
      <c r="BE674" s="104">
        <v>4.8000000000000001E-2</v>
      </c>
      <c r="BF674" s="105">
        <v>0.56000000000000005</v>
      </c>
      <c r="BG674" s="102">
        <v>9750</v>
      </c>
      <c r="BH674" s="102">
        <v>423500</v>
      </c>
      <c r="BI674" s="106">
        <v>4.8000000000000001E-2</v>
      </c>
      <c r="BJ674" s="96">
        <v>725</v>
      </c>
      <c r="BK674" s="99">
        <f t="shared" si="43"/>
        <v>0.63300000000000001</v>
      </c>
      <c r="BL674" s="99">
        <f t="shared" si="44"/>
        <v>0.19600000000000001</v>
      </c>
      <c r="CN674" s="97" t="s">
        <v>1765</v>
      </c>
      <c r="CO674" s="96" t="s">
        <v>744</v>
      </c>
      <c r="CP674" s="169" t="s">
        <v>1462</v>
      </c>
      <c r="CQ674" s="169" t="s">
        <v>177</v>
      </c>
      <c r="CR674" s="98">
        <v>42400</v>
      </c>
      <c r="CS674" s="98">
        <v>62600</v>
      </c>
      <c r="CT674" s="170">
        <v>0.74</v>
      </c>
    </row>
    <row r="675" spans="47:98" ht="21" hidden="1" customHeight="1" x14ac:dyDescent="0.25">
      <c r="AU675" s="99"/>
      <c r="AV675" s="100">
        <v>422</v>
      </c>
      <c r="AW675" s="96" t="s">
        <v>3119</v>
      </c>
      <c r="AX675" s="96" t="s">
        <v>470</v>
      </c>
      <c r="AY675" s="101" t="s">
        <v>159</v>
      </c>
      <c r="AZ675" s="101" t="s">
        <v>195</v>
      </c>
      <c r="BA675" s="102">
        <v>117500</v>
      </c>
      <c r="BB675" s="103">
        <v>44000</v>
      </c>
      <c r="BC675" s="103">
        <v>75500</v>
      </c>
      <c r="BD675" s="102">
        <v>613000</v>
      </c>
      <c r="BE675" s="104">
        <v>6.4000000000000001E-2</v>
      </c>
      <c r="BF675" s="105">
        <v>0.57999999999999996</v>
      </c>
      <c r="BG675" s="102">
        <v>9000</v>
      </c>
      <c r="BH675" s="102">
        <v>656000</v>
      </c>
      <c r="BI675" s="106">
        <v>0.08</v>
      </c>
      <c r="BJ675" s="96">
        <v>997</v>
      </c>
      <c r="BK675" s="99">
        <f t="shared" si="43"/>
        <v>0.437</v>
      </c>
      <c r="BL675" s="99">
        <f t="shared" si="44"/>
        <v>0.57999999999999996</v>
      </c>
      <c r="CN675" s="97" t="s">
        <v>1616</v>
      </c>
      <c r="CO675" s="96" t="s">
        <v>1617</v>
      </c>
      <c r="CP675" s="169" t="s">
        <v>1462</v>
      </c>
      <c r="CQ675" s="169" t="s">
        <v>195</v>
      </c>
      <c r="CR675" s="98">
        <v>43200</v>
      </c>
      <c r="CS675" s="98">
        <v>75600</v>
      </c>
      <c r="CT675" s="170">
        <v>0.51</v>
      </c>
    </row>
    <row r="676" spans="47:98" ht="21" hidden="1" customHeight="1" x14ac:dyDescent="0.25">
      <c r="AU676" s="99"/>
      <c r="AV676" s="100">
        <v>480</v>
      </c>
      <c r="AW676" s="96" t="s">
        <v>3120</v>
      </c>
      <c r="AX676" s="96" t="s">
        <v>470</v>
      </c>
      <c r="AY676" s="101" t="s">
        <v>163</v>
      </c>
      <c r="AZ676" s="101" t="s">
        <v>195</v>
      </c>
      <c r="BA676" s="102">
        <v>150000</v>
      </c>
      <c r="BB676" s="103">
        <v>44000</v>
      </c>
      <c r="BC676" s="103">
        <v>75500</v>
      </c>
      <c r="BD676" s="102">
        <v>580600</v>
      </c>
      <c r="BE676" s="104">
        <v>5.6000000000000001E-2</v>
      </c>
      <c r="BF676" s="105">
        <v>0.57999999999999996</v>
      </c>
      <c r="BG676" s="102">
        <v>9000</v>
      </c>
      <c r="BH676" s="102">
        <v>580600</v>
      </c>
      <c r="BI676" s="106">
        <v>5.6000000000000001E-2</v>
      </c>
      <c r="BJ676" s="96">
        <v>997</v>
      </c>
      <c r="BK676" s="99">
        <f t="shared" si="43"/>
        <v>0.67</v>
      </c>
      <c r="BL676" s="99">
        <f t="shared" si="44"/>
        <v>0.57999999999999996</v>
      </c>
      <c r="CN676" s="97" t="s">
        <v>1687</v>
      </c>
      <c r="CO676" s="96" t="s">
        <v>651</v>
      </c>
      <c r="CP676" s="169" t="s">
        <v>1451</v>
      </c>
      <c r="CQ676" s="169" t="s">
        <v>1464</v>
      </c>
      <c r="CR676" s="98">
        <v>47400</v>
      </c>
      <c r="CS676" s="98">
        <v>68700</v>
      </c>
      <c r="CT676" s="170">
        <v>0.6</v>
      </c>
    </row>
    <row r="677" spans="47:98" ht="21" hidden="1" customHeight="1" x14ac:dyDescent="0.25">
      <c r="AU677" s="99"/>
      <c r="AV677" s="100">
        <v>736</v>
      </c>
      <c r="AW677" s="96" t="s">
        <v>2210</v>
      </c>
      <c r="AX677" s="96" t="s">
        <v>679</v>
      </c>
      <c r="AY677" s="101" t="s">
        <v>159</v>
      </c>
      <c r="AZ677" s="101" t="s">
        <v>195</v>
      </c>
      <c r="BA677" s="102">
        <v>70500</v>
      </c>
      <c r="BB677" s="103">
        <v>37500</v>
      </c>
      <c r="BC677" s="103">
        <v>66500</v>
      </c>
      <c r="BD677" s="102">
        <v>458100</v>
      </c>
      <c r="BE677" s="104">
        <v>7.0999999999999994E-2</v>
      </c>
      <c r="BF677" s="105">
        <v>0.95</v>
      </c>
      <c r="BG677" s="102">
        <v>5000</v>
      </c>
      <c r="BH677" s="102">
        <v>481700</v>
      </c>
      <c r="BI677" s="106">
        <v>8.5999999999999993E-2</v>
      </c>
      <c r="BJ677" s="96">
        <v>240</v>
      </c>
      <c r="BK677" s="99">
        <f t="shared" si="43"/>
        <v>2.7E-2</v>
      </c>
      <c r="BL677" s="99">
        <f t="shared" si="44"/>
        <v>9.7000000000000003E-2</v>
      </c>
      <c r="CN677" s="97" t="s">
        <v>1655</v>
      </c>
      <c r="CO677" s="96" t="s">
        <v>855</v>
      </c>
      <c r="CP677" s="169" t="s">
        <v>1451</v>
      </c>
      <c r="CQ677" s="169" t="s">
        <v>166</v>
      </c>
      <c r="CR677" s="98">
        <v>40800</v>
      </c>
      <c r="CS677" s="98">
        <v>71000</v>
      </c>
      <c r="CT677" s="170">
        <v>0.44</v>
      </c>
    </row>
    <row r="678" spans="47:98" ht="21" hidden="1" customHeight="1" x14ac:dyDescent="0.25">
      <c r="AU678" s="99"/>
      <c r="AV678" s="100">
        <v>802</v>
      </c>
      <c r="AW678" s="96" t="s">
        <v>2211</v>
      </c>
      <c r="AX678" s="96" t="s">
        <v>679</v>
      </c>
      <c r="AY678" s="101" t="s">
        <v>163</v>
      </c>
      <c r="AZ678" s="101" t="s">
        <v>195</v>
      </c>
      <c r="BA678" s="102">
        <v>97000</v>
      </c>
      <c r="BB678" s="103">
        <v>37500</v>
      </c>
      <c r="BC678" s="103">
        <v>66500</v>
      </c>
      <c r="BD678" s="102">
        <v>431300</v>
      </c>
      <c r="BE678" s="104">
        <v>5.8999999999999997E-2</v>
      </c>
      <c r="BF678" s="105">
        <v>0.95</v>
      </c>
      <c r="BG678" s="102">
        <v>5000</v>
      </c>
      <c r="BH678" s="102">
        <v>431300</v>
      </c>
      <c r="BI678" s="106">
        <v>5.8999999999999997E-2</v>
      </c>
      <c r="BJ678" s="96">
        <v>240</v>
      </c>
      <c r="BK678" s="99">
        <f t="shared" si="43"/>
        <v>0.28199999999999997</v>
      </c>
      <c r="BL678" s="99">
        <f t="shared" si="44"/>
        <v>9.7000000000000003E-2</v>
      </c>
      <c r="CN678" s="97" t="s">
        <v>1502</v>
      </c>
      <c r="CO678" s="96" t="s">
        <v>339</v>
      </c>
      <c r="CP678" s="169" t="s">
        <v>1451</v>
      </c>
      <c r="CQ678" s="169" t="s">
        <v>1454</v>
      </c>
      <c r="CR678" s="98">
        <v>45100</v>
      </c>
      <c r="CS678" s="98">
        <v>88900</v>
      </c>
      <c r="CT678" s="170">
        <v>0.49</v>
      </c>
    </row>
    <row r="679" spans="47:98" ht="21" hidden="1" customHeight="1" x14ac:dyDescent="0.25">
      <c r="AU679" s="99"/>
      <c r="AV679" s="100">
        <v>74</v>
      </c>
      <c r="AW679" s="96" t="s">
        <v>2478</v>
      </c>
      <c r="AX679" s="96" t="s">
        <v>230</v>
      </c>
      <c r="AY679" s="101" t="s">
        <v>159</v>
      </c>
      <c r="AZ679" s="101" t="s">
        <v>160</v>
      </c>
      <c r="BA679" s="102">
        <v>71000</v>
      </c>
      <c r="BB679" s="103">
        <v>50500</v>
      </c>
      <c r="BC679" s="103">
        <v>99500</v>
      </c>
      <c r="BD679" s="102">
        <v>999500</v>
      </c>
      <c r="BE679" s="104">
        <v>9.6000000000000002E-2</v>
      </c>
      <c r="BF679" s="105">
        <v>0.92</v>
      </c>
      <c r="BG679" s="102">
        <v>6750</v>
      </c>
      <c r="BH679" s="102">
        <v>1030000</v>
      </c>
      <c r="BI679" s="106">
        <v>0.11700000000000001</v>
      </c>
      <c r="BJ679" s="96">
        <v>502</v>
      </c>
      <c r="BK679" s="99">
        <f t="shared" si="43"/>
        <v>3.1E-2</v>
      </c>
      <c r="BL679" s="99">
        <f t="shared" si="44"/>
        <v>0.9</v>
      </c>
      <c r="CN679" s="97" t="s">
        <v>1702</v>
      </c>
      <c r="CO679" s="96" t="s">
        <v>1703</v>
      </c>
      <c r="CP679" s="169" t="s">
        <v>1451</v>
      </c>
      <c r="CQ679" s="169" t="s">
        <v>177</v>
      </c>
      <c r="CR679" s="98">
        <v>34900</v>
      </c>
      <c r="CS679" s="98">
        <v>67300</v>
      </c>
      <c r="CT679" s="170">
        <v>0.61</v>
      </c>
    </row>
    <row r="680" spans="47:98" ht="21" hidden="1" customHeight="1" x14ac:dyDescent="0.25">
      <c r="AU680" s="99"/>
      <c r="AV680" s="100">
        <v>89</v>
      </c>
      <c r="AW680" s="96" t="s">
        <v>2479</v>
      </c>
      <c r="AX680" s="96" t="s">
        <v>230</v>
      </c>
      <c r="AY680" s="101" t="s">
        <v>163</v>
      </c>
      <c r="AZ680" s="101" t="s">
        <v>160</v>
      </c>
      <c r="BA680" s="102">
        <v>113500</v>
      </c>
      <c r="BB680" s="103">
        <v>50500</v>
      </c>
      <c r="BC680" s="103">
        <v>99500</v>
      </c>
      <c r="BD680" s="102">
        <v>957200</v>
      </c>
      <c r="BE680" s="104">
        <v>7.9000000000000001E-2</v>
      </c>
      <c r="BF680" s="105">
        <v>0.92</v>
      </c>
      <c r="BG680" s="102">
        <v>6750</v>
      </c>
      <c r="BH680" s="102">
        <v>957200</v>
      </c>
      <c r="BI680" s="106">
        <v>7.9000000000000001E-2</v>
      </c>
      <c r="BJ680" s="96">
        <v>502</v>
      </c>
      <c r="BK680" s="99">
        <f t="shared" si="43"/>
        <v>0.41199999999999998</v>
      </c>
      <c r="BL680" s="99">
        <f t="shared" si="44"/>
        <v>0.9</v>
      </c>
      <c r="CN680" s="97" t="s">
        <v>1607</v>
      </c>
      <c r="CO680" s="96" t="s">
        <v>716</v>
      </c>
      <c r="CP680" s="169" t="s">
        <v>1451</v>
      </c>
      <c r="CQ680" s="169" t="s">
        <v>171</v>
      </c>
      <c r="CR680" s="98">
        <v>42600</v>
      </c>
      <c r="CS680" s="98">
        <v>76300</v>
      </c>
      <c r="CT680" s="170">
        <v>0.41</v>
      </c>
    </row>
    <row r="681" spans="47:98" ht="21" hidden="1" customHeight="1" x14ac:dyDescent="0.25">
      <c r="AU681" s="99"/>
      <c r="AV681" s="100">
        <v>247</v>
      </c>
      <c r="AW681" s="96" t="s">
        <v>2480</v>
      </c>
      <c r="AX681" s="96" t="s">
        <v>354</v>
      </c>
      <c r="AY681" s="101" t="s">
        <v>159</v>
      </c>
      <c r="AZ681" s="101" t="s">
        <v>192</v>
      </c>
      <c r="BA681" s="102">
        <v>85500</v>
      </c>
      <c r="BB681" s="103">
        <v>46000</v>
      </c>
      <c r="BC681" s="103">
        <v>81500</v>
      </c>
      <c r="BD681" s="102">
        <v>733600</v>
      </c>
      <c r="BE681" s="104">
        <v>0.08</v>
      </c>
      <c r="BF681" s="105">
        <v>0.92</v>
      </c>
      <c r="BG681" s="102">
        <v>8500</v>
      </c>
      <c r="BH681" s="102">
        <v>774300</v>
      </c>
      <c r="BI681" s="106">
        <v>0.10299999999999999</v>
      </c>
      <c r="BJ681" s="96">
        <v>503</v>
      </c>
      <c r="BK681" s="99">
        <f t="shared" si="43"/>
        <v>0.16400000000000001</v>
      </c>
      <c r="BL681" s="99">
        <f t="shared" si="44"/>
        <v>0.71899999999999997</v>
      </c>
      <c r="CN681" s="97">
        <v>145</v>
      </c>
      <c r="CO681" s="96" t="s">
        <v>1504</v>
      </c>
      <c r="CP681" s="169" t="s">
        <v>1467</v>
      </c>
      <c r="CQ681" s="169" t="s">
        <v>177</v>
      </c>
      <c r="CR681" s="98">
        <v>40600</v>
      </c>
      <c r="CS681" s="98">
        <v>88300</v>
      </c>
      <c r="CT681" s="170">
        <v>0.64</v>
      </c>
    </row>
    <row r="682" spans="47:98" ht="21" hidden="1" customHeight="1" x14ac:dyDescent="0.25">
      <c r="AU682" s="99"/>
      <c r="AV682" s="100">
        <v>314</v>
      </c>
      <c r="AW682" s="96" t="s">
        <v>2481</v>
      </c>
      <c r="AX682" s="96" t="s">
        <v>354</v>
      </c>
      <c r="AY682" s="101" t="s">
        <v>163</v>
      </c>
      <c r="AZ682" s="101" t="s">
        <v>192</v>
      </c>
      <c r="BA682" s="102">
        <v>137500</v>
      </c>
      <c r="BB682" s="103">
        <v>46000</v>
      </c>
      <c r="BC682" s="103">
        <v>81500</v>
      </c>
      <c r="BD682" s="102">
        <v>681500</v>
      </c>
      <c r="BE682" s="104">
        <v>6.3E-2</v>
      </c>
      <c r="BF682" s="105">
        <v>0.92</v>
      </c>
      <c r="BG682" s="102">
        <v>8500</v>
      </c>
      <c r="BH682" s="102">
        <v>681500</v>
      </c>
      <c r="BI682" s="106">
        <v>6.3E-2</v>
      </c>
      <c r="BJ682" s="96">
        <v>503</v>
      </c>
      <c r="BK682" s="99">
        <f t="shared" si="43"/>
        <v>0.57499999999999996</v>
      </c>
      <c r="BL682" s="99">
        <f t="shared" si="44"/>
        <v>0.71899999999999997</v>
      </c>
      <c r="CN682" s="97" t="s">
        <v>1596</v>
      </c>
      <c r="CO682" s="96" t="s">
        <v>655</v>
      </c>
      <c r="CP682" s="169" t="s">
        <v>1462</v>
      </c>
      <c r="CQ682" s="169" t="s">
        <v>171</v>
      </c>
      <c r="CR682" s="98">
        <v>39200</v>
      </c>
      <c r="CS682" s="98">
        <v>77500</v>
      </c>
      <c r="CT682" s="170">
        <v>0.5</v>
      </c>
    </row>
    <row r="683" spans="47:98" ht="21" hidden="1" customHeight="1" x14ac:dyDescent="0.25">
      <c r="AU683" s="99"/>
      <c r="AV683" s="100">
        <v>521</v>
      </c>
      <c r="AW683" s="96" t="s">
        <v>2920</v>
      </c>
      <c r="AX683" s="96" t="s">
        <v>537</v>
      </c>
      <c r="AY683" s="101" t="s">
        <v>159</v>
      </c>
      <c r="AZ683" s="101" t="s">
        <v>192</v>
      </c>
      <c r="BA683" s="102">
        <v>84500</v>
      </c>
      <c r="BB683" s="103">
        <v>45500</v>
      </c>
      <c r="BC683" s="103">
        <v>73000</v>
      </c>
      <c r="BD683" s="102">
        <v>563900</v>
      </c>
      <c r="BE683" s="104">
        <v>7.1999999999999995E-2</v>
      </c>
      <c r="BF683" s="105">
        <v>0.95</v>
      </c>
      <c r="BG683" s="102">
        <v>6000</v>
      </c>
      <c r="BH683" s="102">
        <v>592400</v>
      </c>
      <c r="BI683" s="106">
        <v>8.6999999999999994E-2</v>
      </c>
      <c r="BJ683" s="96">
        <v>841</v>
      </c>
      <c r="BK683" s="99">
        <f t="shared" si="43"/>
        <v>0.15</v>
      </c>
      <c r="BL683" s="99">
        <f t="shared" si="44"/>
        <v>0.69099999999999995</v>
      </c>
      <c r="CN683" s="97" t="s">
        <v>1603</v>
      </c>
      <c r="CO683" s="96" t="s">
        <v>605</v>
      </c>
      <c r="CP683" s="169" t="s">
        <v>1451</v>
      </c>
      <c r="CQ683" s="169" t="s">
        <v>177</v>
      </c>
      <c r="CR683" s="98">
        <v>35800</v>
      </c>
      <c r="CS683" s="98">
        <v>76600</v>
      </c>
      <c r="CT683" s="170">
        <v>0.54</v>
      </c>
    </row>
    <row r="684" spans="47:98" ht="21" hidden="1" customHeight="1" x14ac:dyDescent="0.25">
      <c r="AU684" s="99"/>
      <c r="AV684" s="100">
        <v>646</v>
      </c>
      <c r="AW684" s="96" t="s">
        <v>2921</v>
      </c>
      <c r="AX684" s="96" t="s">
        <v>537</v>
      </c>
      <c r="AY684" s="101" t="s">
        <v>163</v>
      </c>
      <c r="AZ684" s="101" t="s">
        <v>192</v>
      </c>
      <c r="BA684" s="102">
        <v>144000</v>
      </c>
      <c r="BB684" s="103">
        <v>45500</v>
      </c>
      <c r="BC684" s="103">
        <v>73000</v>
      </c>
      <c r="BD684" s="102">
        <v>504000</v>
      </c>
      <c r="BE684" s="104">
        <v>5.2999999999999999E-2</v>
      </c>
      <c r="BF684" s="105">
        <v>0.95</v>
      </c>
      <c r="BG684" s="102">
        <v>6000</v>
      </c>
      <c r="BH684" s="102">
        <v>504000</v>
      </c>
      <c r="BI684" s="106">
        <v>5.2999999999999999E-2</v>
      </c>
      <c r="BJ684" s="96">
        <v>841</v>
      </c>
      <c r="BK684" s="99">
        <f t="shared" si="43"/>
        <v>0.61799999999999999</v>
      </c>
      <c r="BL684" s="99">
        <f t="shared" si="44"/>
        <v>0.69099999999999995</v>
      </c>
      <c r="CN684" s="97" t="s">
        <v>1453</v>
      </c>
      <c r="CO684" s="96" t="s">
        <v>165</v>
      </c>
      <c r="CP684" s="169" t="s">
        <v>1447</v>
      </c>
      <c r="CQ684" s="169" t="s">
        <v>1454</v>
      </c>
      <c r="CR684" s="98">
        <v>61300</v>
      </c>
      <c r="CS684" s="98">
        <v>119000</v>
      </c>
      <c r="CT684" s="170">
        <v>0.56999999999999995</v>
      </c>
    </row>
    <row r="685" spans="47:98" ht="21" hidden="1" customHeight="1" x14ac:dyDescent="0.25">
      <c r="AU685" s="99"/>
      <c r="AV685" s="100">
        <v>473</v>
      </c>
      <c r="AW685" s="96" t="s">
        <v>2913</v>
      </c>
      <c r="AX685" s="96" t="s">
        <v>506</v>
      </c>
      <c r="AY685" s="101" t="s">
        <v>159</v>
      </c>
      <c r="AZ685" s="101" t="s">
        <v>192</v>
      </c>
      <c r="BA685" s="102">
        <v>97500</v>
      </c>
      <c r="BB685" s="103">
        <v>43000</v>
      </c>
      <c r="BC685" s="103">
        <v>72500</v>
      </c>
      <c r="BD685" s="102">
        <v>584800</v>
      </c>
      <c r="BE685" s="104">
        <v>6.8000000000000005E-2</v>
      </c>
      <c r="BF685" s="105">
        <v>0.85</v>
      </c>
      <c r="BG685" s="102">
        <v>5250</v>
      </c>
      <c r="BH685" s="102">
        <v>610300</v>
      </c>
      <c r="BI685" s="106">
        <v>7.9000000000000001E-2</v>
      </c>
      <c r="BJ685" s="96">
        <v>836</v>
      </c>
      <c r="BK685" s="99">
        <f t="shared" si="43"/>
        <v>0.28999999999999998</v>
      </c>
      <c r="BL685" s="99">
        <f t="shared" si="44"/>
        <v>0.51</v>
      </c>
      <c r="CN685" s="97" t="s">
        <v>1661</v>
      </c>
      <c r="CO685" s="96" t="s">
        <v>846</v>
      </c>
      <c r="CP685" s="169" t="s">
        <v>1467</v>
      </c>
      <c r="CQ685" s="169" t="s">
        <v>1476</v>
      </c>
      <c r="CR685" s="98">
        <v>41200</v>
      </c>
      <c r="CS685" s="98">
        <v>70500</v>
      </c>
      <c r="CT685" s="170">
        <v>0.6</v>
      </c>
    </row>
    <row r="686" spans="47:98" ht="21" hidden="1" customHeight="1" x14ac:dyDescent="0.25">
      <c r="AU686" s="99"/>
      <c r="AV686" s="100">
        <v>602</v>
      </c>
      <c r="AW686" s="96" t="s">
        <v>2914</v>
      </c>
      <c r="AX686" s="96" t="s">
        <v>506</v>
      </c>
      <c r="AY686" s="101" t="s">
        <v>163</v>
      </c>
      <c r="AZ686" s="101" t="s">
        <v>192</v>
      </c>
      <c r="BA686" s="102">
        <v>157000</v>
      </c>
      <c r="BB686" s="103">
        <v>43000</v>
      </c>
      <c r="BC686" s="103">
        <v>72500</v>
      </c>
      <c r="BD686" s="102">
        <v>525300</v>
      </c>
      <c r="BE686" s="104">
        <v>5.1999999999999998E-2</v>
      </c>
      <c r="BF686" s="105">
        <v>0.85</v>
      </c>
      <c r="BG686" s="102">
        <v>5250</v>
      </c>
      <c r="BH686" s="102">
        <v>525300</v>
      </c>
      <c r="BI686" s="106">
        <v>5.1999999999999998E-2</v>
      </c>
      <c r="BJ686" s="96">
        <v>836</v>
      </c>
      <c r="BK686" s="99">
        <f t="shared" si="43"/>
        <v>0.72199999999999998</v>
      </c>
      <c r="BL686" s="99">
        <f t="shared" si="44"/>
        <v>0.51</v>
      </c>
      <c r="CN686" s="97" t="s">
        <v>1689</v>
      </c>
      <c r="CO686" s="96" t="s">
        <v>1047</v>
      </c>
      <c r="CP686" s="169" t="s">
        <v>1448</v>
      </c>
      <c r="CQ686" s="169" t="s">
        <v>1464</v>
      </c>
      <c r="CR686" s="98">
        <v>33400</v>
      </c>
      <c r="CS686" s="98">
        <v>68600</v>
      </c>
      <c r="CT686" s="170">
        <v>0.48</v>
      </c>
    </row>
    <row r="687" spans="47:98" ht="21" hidden="1" customHeight="1" x14ac:dyDescent="0.25">
      <c r="AU687" s="99"/>
      <c r="AV687" s="100">
        <v>386</v>
      </c>
      <c r="AW687" s="96" t="s">
        <v>2915</v>
      </c>
      <c r="AX687" s="96" t="s">
        <v>447</v>
      </c>
      <c r="AY687" s="101" t="s">
        <v>159</v>
      </c>
      <c r="AZ687" s="101" t="s">
        <v>192</v>
      </c>
      <c r="BA687" s="102">
        <v>100500</v>
      </c>
      <c r="BB687" s="103">
        <v>43500</v>
      </c>
      <c r="BC687" s="103">
        <v>76500</v>
      </c>
      <c r="BD687" s="102">
        <v>635900</v>
      </c>
      <c r="BE687" s="104">
        <v>7.0000000000000007E-2</v>
      </c>
      <c r="BF687" s="105">
        <v>0.85</v>
      </c>
      <c r="BG687" s="102">
        <v>4750</v>
      </c>
      <c r="BH687" s="102">
        <v>658400</v>
      </c>
      <c r="BI687" s="106">
        <v>7.9000000000000001E-2</v>
      </c>
      <c r="BJ687" s="96">
        <v>837</v>
      </c>
      <c r="BK687" s="99">
        <f t="shared" si="43"/>
        <v>0.316</v>
      </c>
      <c r="BL687" s="99">
        <f t="shared" si="44"/>
        <v>0.55100000000000005</v>
      </c>
      <c r="CN687" s="97" t="s">
        <v>1450</v>
      </c>
      <c r="CO687" s="96" t="s">
        <v>164</v>
      </c>
      <c r="CP687" s="169" t="s">
        <v>1451</v>
      </c>
      <c r="CQ687" s="169" t="s">
        <v>155</v>
      </c>
      <c r="CR687" s="98">
        <v>64900</v>
      </c>
      <c r="CS687" s="98">
        <v>124000</v>
      </c>
      <c r="CT687" s="170">
        <v>0.48</v>
      </c>
    </row>
    <row r="688" spans="47:98" ht="21" hidden="1" customHeight="1" x14ac:dyDescent="0.25">
      <c r="AU688" s="99"/>
      <c r="AV688" s="100">
        <v>487</v>
      </c>
      <c r="AW688" s="96" t="s">
        <v>2916</v>
      </c>
      <c r="AX688" s="96" t="s">
        <v>447</v>
      </c>
      <c r="AY688" s="101" t="s">
        <v>163</v>
      </c>
      <c r="AZ688" s="101" t="s">
        <v>192</v>
      </c>
      <c r="BA688" s="102">
        <v>160000</v>
      </c>
      <c r="BB688" s="103">
        <v>43500</v>
      </c>
      <c r="BC688" s="103">
        <v>76500</v>
      </c>
      <c r="BD688" s="102">
        <v>576200</v>
      </c>
      <c r="BE688" s="104">
        <v>5.2999999999999999E-2</v>
      </c>
      <c r="BF688" s="105">
        <v>0.85</v>
      </c>
      <c r="BG688" s="102">
        <v>4750</v>
      </c>
      <c r="BH688" s="102">
        <v>576200</v>
      </c>
      <c r="BI688" s="106">
        <v>5.2999999999999999E-2</v>
      </c>
      <c r="BJ688" s="96">
        <v>837</v>
      </c>
      <c r="BK688" s="99">
        <f t="shared" si="43"/>
        <v>0.73899999999999999</v>
      </c>
      <c r="BL688" s="99">
        <f t="shared" si="44"/>
        <v>0.55100000000000005</v>
      </c>
      <c r="CN688" s="97" t="s">
        <v>1680</v>
      </c>
      <c r="CO688" s="96" t="s">
        <v>362</v>
      </c>
      <c r="CP688" s="169" t="s">
        <v>1448</v>
      </c>
      <c r="CQ688" s="169" t="s">
        <v>177</v>
      </c>
      <c r="CR688" s="98">
        <v>38700</v>
      </c>
      <c r="CS688" s="98">
        <v>69100</v>
      </c>
      <c r="CT688" s="170">
        <v>0.49</v>
      </c>
    </row>
    <row r="689" spans="47:98" ht="21" hidden="1" customHeight="1" x14ac:dyDescent="0.25">
      <c r="AU689" s="99"/>
      <c r="AV689" s="100">
        <v>250</v>
      </c>
      <c r="AW689" s="96" t="s">
        <v>1993</v>
      </c>
      <c r="AX689" s="96" t="s">
        <v>357</v>
      </c>
      <c r="AY689" s="101" t="s">
        <v>152</v>
      </c>
      <c r="AZ689" s="101" t="s">
        <v>177</v>
      </c>
      <c r="BA689" s="102">
        <v>169000</v>
      </c>
      <c r="BB689" s="103">
        <v>50000</v>
      </c>
      <c r="BC689" s="103">
        <v>82000</v>
      </c>
      <c r="BD689" s="102">
        <v>732300</v>
      </c>
      <c r="BE689" s="104">
        <v>5.8999999999999997E-2</v>
      </c>
      <c r="BF689" s="105">
        <v>1</v>
      </c>
      <c r="BG689" s="102">
        <v>17500</v>
      </c>
      <c r="BH689" s="102">
        <v>808000</v>
      </c>
      <c r="BI689" s="106">
        <v>0.08</v>
      </c>
      <c r="BJ689" s="96">
        <v>8</v>
      </c>
      <c r="BK689" s="99">
        <f t="shared" si="43"/>
        <v>0.78800000000000003</v>
      </c>
      <c r="BL689" s="99">
        <f t="shared" si="44"/>
        <v>0.88</v>
      </c>
      <c r="CN689" s="97">
        <v>156</v>
      </c>
      <c r="CO689" s="96" t="s">
        <v>445</v>
      </c>
      <c r="CP689" s="169" t="s">
        <v>1451</v>
      </c>
      <c r="CQ689" s="169" t="s">
        <v>171</v>
      </c>
      <c r="CR689" s="98">
        <v>43500</v>
      </c>
      <c r="CS689" s="98">
        <v>87600</v>
      </c>
      <c r="CT689" s="170">
        <v>0.39</v>
      </c>
    </row>
    <row r="690" spans="47:98" ht="21" hidden="1" customHeight="1" x14ac:dyDescent="0.25">
      <c r="AU690" s="99"/>
      <c r="AV690" s="100">
        <v>921</v>
      </c>
      <c r="AW690" s="96" t="s">
        <v>2028</v>
      </c>
      <c r="AX690" s="96" t="s">
        <v>794</v>
      </c>
      <c r="AY690" s="101" t="s">
        <v>152</v>
      </c>
      <c r="AZ690" s="101" t="s">
        <v>171</v>
      </c>
      <c r="BA690" s="102">
        <v>228000</v>
      </c>
      <c r="BB690" s="103" t="s">
        <v>1967</v>
      </c>
      <c r="BC690" s="103" t="s">
        <v>1967</v>
      </c>
      <c r="BD690" s="102">
        <v>374700</v>
      </c>
      <c r="BE690" s="104">
        <v>3.4000000000000002E-2</v>
      </c>
      <c r="BF690" s="105">
        <v>0.66</v>
      </c>
      <c r="BG690" s="102">
        <v>30750</v>
      </c>
      <c r="BH690" s="102">
        <v>503200</v>
      </c>
      <c r="BI690" s="106">
        <v>6.3E-2</v>
      </c>
      <c r="BK690" s="99">
        <f t="shared" si="43"/>
        <v>0.98799999999999999</v>
      </c>
      <c r="BL690" s="99" t="str">
        <f t="shared" si="44"/>
        <v>No Data</v>
      </c>
      <c r="CN690" s="97" t="s">
        <v>1484</v>
      </c>
      <c r="CO690" s="96" t="s">
        <v>227</v>
      </c>
      <c r="CP690" s="169" t="s">
        <v>1451</v>
      </c>
      <c r="CQ690" s="169" t="s">
        <v>1461</v>
      </c>
      <c r="CR690" s="98">
        <v>48600</v>
      </c>
      <c r="CS690" s="98">
        <v>94300</v>
      </c>
      <c r="CT690" s="170">
        <v>0.48</v>
      </c>
    </row>
    <row r="691" spans="47:98" ht="21" hidden="1" customHeight="1" x14ac:dyDescent="0.25">
      <c r="AU691" s="99"/>
      <c r="AV691" s="100">
        <v>380</v>
      </c>
      <c r="AW691" s="96" t="s">
        <v>2029</v>
      </c>
      <c r="AX691" s="96" t="s">
        <v>443</v>
      </c>
      <c r="AY691" s="101" t="s">
        <v>152</v>
      </c>
      <c r="AZ691" s="101" t="s">
        <v>171</v>
      </c>
      <c r="BA691" s="102">
        <v>224500</v>
      </c>
      <c r="BB691" s="103">
        <v>43500</v>
      </c>
      <c r="BC691" s="103">
        <v>84000</v>
      </c>
      <c r="BD691" s="102">
        <v>641000</v>
      </c>
      <c r="BE691" s="104">
        <v>4.7E-2</v>
      </c>
      <c r="BF691" s="105">
        <v>0.44</v>
      </c>
      <c r="BG691" s="102">
        <v>33000</v>
      </c>
      <c r="BH691" s="102">
        <v>775700</v>
      </c>
      <c r="BI691" s="106">
        <v>0.08</v>
      </c>
      <c r="BJ691" s="96">
        <v>46</v>
      </c>
      <c r="BK691" s="99">
        <f t="shared" si="43"/>
        <v>0.98099999999999998</v>
      </c>
      <c r="BL691" s="99">
        <f t="shared" si="44"/>
        <v>0.55100000000000005</v>
      </c>
      <c r="CN691" s="97" t="s">
        <v>1676</v>
      </c>
      <c r="CO691" s="96" t="s">
        <v>1677</v>
      </c>
      <c r="CP691" s="169" t="s">
        <v>1448</v>
      </c>
      <c r="CQ691" s="169" t="s">
        <v>177</v>
      </c>
      <c r="CR691" s="98">
        <v>50400</v>
      </c>
      <c r="CS691" s="98">
        <v>69400</v>
      </c>
      <c r="CT691" s="170">
        <v>0.5</v>
      </c>
    </row>
    <row r="692" spans="47:98" ht="21" hidden="1" customHeight="1" x14ac:dyDescent="0.25">
      <c r="AU692" s="99"/>
      <c r="AV692" s="100">
        <v>733</v>
      </c>
      <c r="AW692" s="96" t="s">
        <v>2103</v>
      </c>
      <c r="AX692" s="96" t="s">
        <v>676</v>
      </c>
      <c r="AY692" s="101" t="s">
        <v>152</v>
      </c>
      <c r="AZ692" s="101" t="s">
        <v>177</v>
      </c>
      <c r="BA692" s="102">
        <v>177000</v>
      </c>
      <c r="BB692" s="103">
        <v>35000</v>
      </c>
      <c r="BC692" s="103">
        <v>73000</v>
      </c>
      <c r="BD692" s="102">
        <v>459000</v>
      </c>
      <c r="BE692" s="104">
        <v>4.4999999999999998E-2</v>
      </c>
      <c r="BF692" s="105">
        <v>0.97</v>
      </c>
      <c r="BG692" s="102">
        <v>22250</v>
      </c>
      <c r="BH692" s="102">
        <v>551800</v>
      </c>
      <c r="BI692" s="106">
        <v>7.0999999999999994E-2</v>
      </c>
      <c r="BJ692" s="96">
        <v>115</v>
      </c>
      <c r="BK692" s="99">
        <f t="shared" si="43"/>
        <v>0.82699999999999996</v>
      </c>
      <c r="BL692" s="99">
        <f t="shared" si="44"/>
        <v>0.02</v>
      </c>
      <c r="CN692" s="97" t="s">
        <v>1568</v>
      </c>
      <c r="CO692" s="96" t="s">
        <v>683</v>
      </c>
      <c r="CP692" s="169" t="s">
        <v>1451</v>
      </c>
      <c r="CQ692" s="169" t="s">
        <v>177</v>
      </c>
      <c r="CR692" s="98">
        <v>44700</v>
      </c>
      <c r="CS692" s="98">
        <v>80600</v>
      </c>
      <c r="CT692" s="170">
        <v>0.33</v>
      </c>
    </row>
    <row r="693" spans="47:98" ht="21" hidden="1" customHeight="1" x14ac:dyDescent="0.25">
      <c r="AU693" s="99"/>
      <c r="AV693" s="100">
        <v>47</v>
      </c>
      <c r="AW693" s="96" t="s">
        <v>2131</v>
      </c>
      <c r="AX693" s="96" t="s">
        <v>204</v>
      </c>
      <c r="AY693" s="101" t="s">
        <v>152</v>
      </c>
      <c r="AZ693" s="101" t="s">
        <v>155</v>
      </c>
      <c r="BA693" s="102">
        <v>201000</v>
      </c>
      <c r="BB693" s="103">
        <v>55500</v>
      </c>
      <c r="BC693" s="103">
        <v>102000</v>
      </c>
      <c r="BD693" s="102">
        <v>1100000</v>
      </c>
      <c r="BE693" s="104">
        <v>6.6000000000000003E-2</v>
      </c>
      <c r="BF693" s="105">
        <v>0.99</v>
      </c>
      <c r="BG693" s="102">
        <v>25500</v>
      </c>
      <c r="BH693" s="102">
        <v>1206000</v>
      </c>
      <c r="BI693" s="106">
        <v>9.1999999999999998E-2</v>
      </c>
      <c r="BJ693" s="96">
        <v>148</v>
      </c>
      <c r="BK693" s="99">
        <f t="shared" si="43"/>
        <v>0.90100000000000002</v>
      </c>
      <c r="BL693" s="99">
        <f t="shared" si="44"/>
        <v>0.96599999999999997</v>
      </c>
      <c r="CN693" s="97">
        <v>999</v>
      </c>
      <c r="CO693" s="96" t="s">
        <v>1853</v>
      </c>
      <c r="CP693" s="169" t="s">
        <v>1467</v>
      </c>
      <c r="CQ693" s="169" t="s">
        <v>177</v>
      </c>
      <c r="CR693" s="98">
        <v>37600</v>
      </c>
      <c r="CS693" s="98">
        <v>50300</v>
      </c>
      <c r="CT693" s="170">
        <v>0.48</v>
      </c>
    </row>
    <row r="694" spans="47:98" ht="21" hidden="1" customHeight="1" x14ac:dyDescent="0.25">
      <c r="AU694" s="99"/>
      <c r="AV694" s="100">
        <v>70</v>
      </c>
      <c r="AW694" s="96" t="s">
        <v>2141</v>
      </c>
      <c r="AX694" s="96" t="s">
        <v>226</v>
      </c>
      <c r="AY694" s="101" t="s">
        <v>152</v>
      </c>
      <c r="AZ694" s="101" t="s">
        <v>171</v>
      </c>
      <c r="BA694" s="102">
        <v>216500</v>
      </c>
      <c r="BB694" s="103">
        <v>52000</v>
      </c>
      <c r="BC694" s="103">
        <v>117000</v>
      </c>
      <c r="BD694" s="102">
        <v>1023000</v>
      </c>
      <c r="BE694" s="104">
        <v>6.0999999999999999E-2</v>
      </c>
      <c r="BF694" s="105">
        <v>0.38</v>
      </c>
      <c r="BG694" s="102">
        <v>35500</v>
      </c>
      <c r="BH694" s="102">
        <v>1167000</v>
      </c>
      <c r="BI694" s="106">
        <v>0.1</v>
      </c>
      <c r="BJ694" s="96">
        <v>156</v>
      </c>
      <c r="BK694" s="99">
        <f t="shared" si="43"/>
        <v>0.94299999999999995</v>
      </c>
      <c r="BL694" s="99">
        <f t="shared" si="44"/>
        <v>0.92400000000000004</v>
      </c>
      <c r="CN694" s="97" t="s">
        <v>1514</v>
      </c>
      <c r="CO694" s="96" t="s">
        <v>277</v>
      </c>
      <c r="CP694" s="169" t="s">
        <v>1451</v>
      </c>
      <c r="CQ694" s="169" t="s">
        <v>1461</v>
      </c>
      <c r="CR694" s="98">
        <v>47200</v>
      </c>
      <c r="CS694" s="98">
        <v>86900</v>
      </c>
      <c r="CT694" s="170">
        <v>0.48</v>
      </c>
    </row>
    <row r="695" spans="47:98" ht="21" hidden="1" customHeight="1" x14ac:dyDescent="0.25">
      <c r="AU695" s="99"/>
      <c r="AV695" s="100">
        <v>35</v>
      </c>
      <c r="AW695" s="96" t="s">
        <v>2154</v>
      </c>
      <c r="AX695" s="96" t="s">
        <v>193</v>
      </c>
      <c r="AY695" s="101" t="s">
        <v>152</v>
      </c>
      <c r="AZ695" s="101" t="s">
        <v>173</v>
      </c>
      <c r="BA695" s="102">
        <v>226000</v>
      </c>
      <c r="BB695" s="103">
        <v>58000</v>
      </c>
      <c r="BC695" s="103">
        <v>100000</v>
      </c>
      <c r="BD695" s="102">
        <v>1175000</v>
      </c>
      <c r="BE695" s="104">
        <v>6.4000000000000001E-2</v>
      </c>
      <c r="BF695" s="105">
        <v>0.53</v>
      </c>
      <c r="BG695" s="102">
        <v>37750</v>
      </c>
      <c r="BH695" s="102">
        <v>1329000</v>
      </c>
      <c r="BI695" s="106">
        <v>0.105</v>
      </c>
      <c r="BJ695" s="96">
        <v>175</v>
      </c>
      <c r="BK695" s="99">
        <f t="shared" si="43"/>
        <v>0.98299999999999998</v>
      </c>
      <c r="BL695" s="99">
        <f t="shared" si="44"/>
        <v>0.97799999999999998</v>
      </c>
      <c r="CN695" s="97" t="s">
        <v>1747</v>
      </c>
      <c r="CO695" s="96" t="s">
        <v>897</v>
      </c>
      <c r="CP695" s="169" t="s">
        <v>1451</v>
      </c>
      <c r="CQ695" s="169" t="s">
        <v>195</v>
      </c>
      <c r="CR695" s="98">
        <v>38100</v>
      </c>
      <c r="CS695" s="98">
        <v>64200</v>
      </c>
      <c r="CT695" s="170">
        <v>0.53</v>
      </c>
    </row>
    <row r="696" spans="47:98" ht="21" hidden="1" customHeight="1" x14ac:dyDescent="0.25">
      <c r="AU696" s="99"/>
      <c r="AV696" s="100">
        <v>46</v>
      </c>
      <c r="AW696" s="96" t="s">
        <v>2164</v>
      </c>
      <c r="AX696" s="96" t="s">
        <v>203</v>
      </c>
      <c r="AY696" s="101" t="s">
        <v>152</v>
      </c>
      <c r="AZ696" s="101" t="s">
        <v>173</v>
      </c>
      <c r="BA696" s="102">
        <v>218500</v>
      </c>
      <c r="BB696" s="103">
        <v>57000</v>
      </c>
      <c r="BC696" s="103">
        <v>107000</v>
      </c>
      <c r="BD696" s="102">
        <v>1117000</v>
      </c>
      <c r="BE696" s="104">
        <v>6.4000000000000001E-2</v>
      </c>
      <c r="BF696" s="105">
        <v>0.55000000000000004</v>
      </c>
      <c r="BG696" s="102">
        <v>30500</v>
      </c>
      <c r="BH696" s="102">
        <v>1240000</v>
      </c>
      <c r="BI696" s="106">
        <v>9.4E-2</v>
      </c>
      <c r="BJ696" s="96">
        <v>188</v>
      </c>
      <c r="BK696" s="99">
        <f t="shared" si="43"/>
        <v>0.95799999999999996</v>
      </c>
      <c r="BL696" s="99">
        <f t="shared" si="44"/>
        <v>0.97299999999999998</v>
      </c>
      <c r="CN696" s="97">
        <v>926</v>
      </c>
      <c r="CO696" s="96" t="s">
        <v>1029</v>
      </c>
      <c r="CP696" s="169" t="s">
        <v>1451</v>
      </c>
      <c r="CQ696" s="169" t="s">
        <v>195</v>
      </c>
      <c r="CR696" s="98">
        <v>38900</v>
      </c>
      <c r="CS696" s="98">
        <v>56800</v>
      </c>
      <c r="CT696" s="170">
        <v>0.49</v>
      </c>
    </row>
    <row r="697" spans="47:98" ht="21" hidden="1" customHeight="1" x14ac:dyDescent="0.25">
      <c r="AU697" s="99"/>
      <c r="AV697" s="100">
        <v>106</v>
      </c>
      <c r="AW697" s="96" t="s">
        <v>2166</v>
      </c>
      <c r="AX697" s="96" t="s">
        <v>252</v>
      </c>
      <c r="AY697" s="101" t="s">
        <v>159</v>
      </c>
      <c r="AZ697" s="101" t="s">
        <v>195</v>
      </c>
      <c r="BA697" s="102">
        <v>49500</v>
      </c>
      <c r="BB697" s="103">
        <v>48500</v>
      </c>
      <c r="BC697" s="103">
        <v>85500</v>
      </c>
      <c r="BD697" s="102">
        <v>924100</v>
      </c>
      <c r="BE697" s="104">
        <v>0.106</v>
      </c>
      <c r="BF697" s="105">
        <v>0.79</v>
      </c>
      <c r="BG697" s="102">
        <v>7500</v>
      </c>
      <c r="BH697" s="102">
        <v>958000</v>
      </c>
      <c r="BI697" s="106">
        <v>0.15</v>
      </c>
      <c r="BJ697" s="96">
        <v>191</v>
      </c>
      <c r="BK697" s="99">
        <f t="shared" si="43"/>
        <v>0</v>
      </c>
      <c r="BL697" s="99">
        <f t="shared" si="44"/>
        <v>0.81200000000000006</v>
      </c>
      <c r="CN697" s="97" t="s">
        <v>1801</v>
      </c>
      <c r="CO697" s="96" t="s">
        <v>781</v>
      </c>
      <c r="CP697" s="169" t="s">
        <v>1451</v>
      </c>
      <c r="CQ697" s="169" t="s">
        <v>195</v>
      </c>
      <c r="CR697" s="98">
        <v>38900</v>
      </c>
      <c r="CS697" s="98">
        <v>59100</v>
      </c>
      <c r="CT697" s="170">
        <v>0.55000000000000004</v>
      </c>
    </row>
    <row r="698" spans="47:98" ht="21" hidden="1" customHeight="1" x14ac:dyDescent="0.25">
      <c r="AU698" s="99"/>
      <c r="AV698" s="100">
        <v>113</v>
      </c>
      <c r="AW698" s="96" t="s">
        <v>2167</v>
      </c>
      <c r="AX698" s="96" t="s">
        <v>252</v>
      </c>
      <c r="AY698" s="101" t="s">
        <v>163</v>
      </c>
      <c r="AZ698" s="101" t="s">
        <v>195</v>
      </c>
      <c r="BA698" s="102">
        <v>60500</v>
      </c>
      <c r="BB698" s="103">
        <v>48500</v>
      </c>
      <c r="BC698" s="103">
        <v>85500</v>
      </c>
      <c r="BD698" s="102">
        <v>912800</v>
      </c>
      <c r="BE698" s="104">
        <v>9.8000000000000004E-2</v>
      </c>
      <c r="BF698" s="105">
        <v>0.79</v>
      </c>
      <c r="BG698" s="102">
        <v>7500</v>
      </c>
      <c r="BH698" s="102">
        <v>912800</v>
      </c>
      <c r="BI698" s="106">
        <v>9.8000000000000004E-2</v>
      </c>
      <c r="BJ698" s="96">
        <v>191</v>
      </c>
      <c r="BK698" s="99">
        <f t="shared" si="43"/>
        <v>2E-3</v>
      </c>
      <c r="BL698" s="99">
        <f t="shared" si="44"/>
        <v>0.81200000000000006</v>
      </c>
      <c r="CN698" s="97" t="s">
        <v>1666</v>
      </c>
      <c r="CO698" s="96" t="s">
        <v>758</v>
      </c>
      <c r="CP698" s="169" t="s">
        <v>1451</v>
      </c>
      <c r="CQ698" s="169" t="s">
        <v>195</v>
      </c>
      <c r="CR698" s="98">
        <v>39700</v>
      </c>
      <c r="CS698" s="98">
        <v>70000</v>
      </c>
      <c r="CT698" s="170">
        <v>0.4</v>
      </c>
    </row>
    <row r="699" spans="47:98" ht="21" hidden="1" customHeight="1" x14ac:dyDescent="0.25">
      <c r="AU699" s="99"/>
      <c r="AV699" s="100">
        <v>426</v>
      </c>
      <c r="AW699" s="96" t="s">
        <v>2168</v>
      </c>
      <c r="AX699" s="96" t="s">
        <v>473</v>
      </c>
      <c r="AY699" s="101" t="s">
        <v>159</v>
      </c>
      <c r="AZ699" s="101" t="s">
        <v>195</v>
      </c>
      <c r="BA699" s="102">
        <v>87500</v>
      </c>
      <c r="BB699" s="103">
        <v>41500</v>
      </c>
      <c r="BC699" s="103">
        <v>77500</v>
      </c>
      <c r="BD699" s="102">
        <v>611800</v>
      </c>
      <c r="BE699" s="104">
        <v>7.2999999999999995E-2</v>
      </c>
      <c r="BF699" s="105">
        <v>0.78</v>
      </c>
      <c r="BG699" s="102">
        <v>6250</v>
      </c>
      <c r="BH699" s="102">
        <v>640200</v>
      </c>
      <c r="BI699" s="106">
        <v>8.6999999999999994E-2</v>
      </c>
      <c r="BJ699" s="96">
        <v>194</v>
      </c>
      <c r="BK699" s="99">
        <f t="shared" si="43"/>
        <v>0.193</v>
      </c>
      <c r="BL699" s="99">
        <f t="shared" si="44"/>
        <v>0.37</v>
      </c>
      <c r="CN699" s="97" t="s">
        <v>1657</v>
      </c>
      <c r="CO699" s="96" t="s">
        <v>660</v>
      </c>
      <c r="CP699" s="169" t="s">
        <v>1451</v>
      </c>
      <c r="CQ699" s="169" t="s">
        <v>195</v>
      </c>
      <c r="CR699" s="98">
        <v>35900</v>
      </c>
      <c r="CS699" s="98">
        <v>70800</v>
      </c>
      <c r="CT699" s="170">
        <v>0.45</v>
      </c>
    </row>
    <row r="700" spans="47:98" ht="21" hidden="1" customHeight="1" x14ac:dyDescent="0.25">
      <c r="AU700" s="99"/>
      <c r="AV700" s="100">
        <v>469</v>
      </c>
      <c r="AW700" s="96" t="s">
        <v>2169</v>
      </c>
      <c r="AX700" s="96" t="s">
        <v>473</v>
      </c>
      <c r="AY700" s="101" t="s">
        <v>163</v>
      </c>
      <c r="AZ700" s="101" t="s">
        <v>195</v>
      </c>
      <c r="BA700" s="102">
        <v>112000</v>
      </c>
      <c r="BB700" s="103">
        <v>41500</v>
      </c>
      <c r="BC700" s="103">
        <v>77500</v>
      </c>
      <c r="BD700" s="102">
        <v>587200</v>
      </c>
      <c r="BE700" s="104">
        <v>6.4000000000000001E-2</v>
      </c>
      <c r="BF700" s="105">
        <v>0.78</v>
      </c>
      <c r="BG700" s="102">
        <v>6250</v>
      </c>
      <c r="BH700" s="102">
        <v>587200</v>
      </c>
      <c r="BI700" s="106">
        <v>6.4000000000000001E-2</v>
      </c>
      <c r="BJ700" s="96">
        <v>194</v>
      </c>
      <c r="BK700" s="99">
        <f t="shared" si="43"/>
        <v>0.39900000000000002</v>
      </c>
      <c r="BL700" s="99">
        <f t="shared" si="44"/>
        <v>0.37</v>
      </c>
      <c r="CN700" s="97" t="s">
        <v>1671</v>
      </c>
      <c r="CO700" s="96" t="s">
        <v>728</v>
      </c>
      <c r="CP700" s="169" t="s">
        <v>1451</v>
      </c>
      <c r="CQ700" s="169" t="s">
        <v>195</v>
      </c>
      <c r="CR700" s="98">
        <v>37500</v>
      </c>
      <c r="CS700" s="98">
        <v>69700</v>
      </c>
      <c r="CT700" s="170">
        <v>0.54</v>
      </c>
    </row>
    <row r="701" spans="47:98" ht="21" hidden="1" customHeight="1" x14ac:dyDescent="0.25">
      <c r="AU701" s="99"/>
      <c r="AV701" s="100">
        <v>338</v>
      </c>
      <c r="AW701" s="96" t="s">
        <v>2170</v>
      </c>
      <c r="AX701" s="96" t="s">
        <v>415</v>
      </c>
      <c r="AY701" s="101" t="s">
        <v>159</v>
      </c>
      <c r="AZ701" s="101" t="s">
        <v>195</v>
      </c>
      <c r="BA701" s="102">
        <v>68000</v>
      </c>
      <c r="BB701" s="103">
        <v>44000</v>
      </c>
      <c r="BC701" s="103">
        <v>76000</v>
      </c>
      <c r="BD701" s="102">
        <v>664000</v>
      </c>
      <c r="BE701" s="104">
        <v>8.4000000000000005E-2</v>
      </c>
      <c r="BF701" s="105">
        <v>0.69</v>
      </c>
      <c r="BG701" s="102">
        <v>6750</v>
      </c>
      <c r="BH701" s="102">
        <v>695100</v>
      </c>
      <c r="BI701" s="106">
        <v>0.107</v>
      </c>
      <c r="BJ701" s="96">
        <v>197</v>
      </c>
      <c r="BK701" s="99">
        <f t="shared" si="43"/>
        <v>1.2E-2</v>
      </c>
      <c r="BL701" s="99">
        <f t="shared" si="44"/>
        <v>0.57999999999999996</v>
      </c>
      <c r="CN701" s="97" t="s">
        <v>1657</v>
      </c>
      <c r="CO701" s="96" t="s">
        <v>892</v>
      </c>
      <c r="CP701" s="169" t="s">
        <v>1451</v>
      </c>
      <c r="CQ701" s="169" t="s">
        <v>195</v>
      </c>
      <c r="CR701" s="98">
        <v>35500</v>
      </c>
      <c r="CS701" s="98">
        <v>70800</v>
      </c>
      <c r="CT701" s="170">
        <v>0.55000000000000004</v>
      </c>
    </row>
    <row r="702" spans="47:98" ht="21" hidden="1" customHeight="1" x14ac:dyDescent="0.25">
      <c r="AU702" s="99"/>
      <c r="AV702" s="100">
        <v>366</v>
      </c>
      <c r="AW702" s="96" t="s">
        <v>2171</v>
      </c>
      <c r="AX702" s="96" t="s">
        <v>415</v>
      </c>
      <c r="AY702" s="101" t="s">
        <v>163</v>
      </c>
      <c r="AZ702" s="101" t="s">
        <v>195</v>
      </c>
      <c r="BA702" s="102">
        <v>84500</v>
      </c>
      <c r="BB702" s="103">
        <v>44000</v>
      </c>
      <c r="BC702" s="103">
        <v>76000</v>
      </c>
      <c r="BD702" s="102">
        <v>647400</v>
      </c>
      <c r="BE702" s="104">
        <v>7.5999999999999998E-2</v>
      </c>
      <c r="BF702" s="105">
        <v>0.69</v>
      </c>
      <c r="BG702" s="102">
        <v>6750</v>
      </c>
      <c r="BH702" s="102">
        <v>647400</v>
      </c>
      <c r="BI702" s="106">
        <v>7.5999999999999998E-2</v>
      </c>
      <c r="BJ702" s="96">
        <v>197</v>
      </c>
      <c r="BK702" s="99">
        <f t="shared" si="43"/>
        <v>0.15</v>
      </c>
      <c r="BL702" s="99">
        <f t="shared" si="44"/>
        <v>0.57999999999999996</v>
      </c>
      <c r="CN702" s="97" t="s">
        <v>1742</v>
      </c>
      <c r="CO702" s="96" t="s">
        <v>1743</v>
      </c>
      <c r="CP702" s="169" t="s">
        <v>1451</v>
      </c>
      <c r="CQ702" s="169" t="s">
        <v>195</v>
      </c>
      <c r="CR702" s="98">
        <v>41200</v>
      </c>
      <c r="CS702" s="98">
        <v>64600</v>
      </c>
      <c r="CT702" s="170">
        <v>0.54</v>
      </c>
    </row>
    <row r="703" spans="47:98" ht="21" hidden="1" customHeight="1" x14ac:dyDescent="0.25">
      <c r="AU703" s="99"/>
      <c r="AV703" s="100">
        <v>626</v>
      </c>
      <c r="AW703" s="96" t="s">
        <v>2173</v>
      </c>
      <c r="AX703" s="96" t="s">
        <v>601</v>
      </c>
      <c r="AY703" s="101" t="s">
        <v>152</v>
      </c>
      <c r="AZ703" s="101" t="s">
        <v>177</v>
      </c>
      <c r="BA703" s="102">
        <v>148000</v>
      </c>
      <c r="BB703" s="103" t="s">
        <v>1967</v>
      </c>
      <c r="BC703" s="103" t="s">
        <v>1967</v>
      </c>
      <c r="BD703" s="102">
        <v>514500</v>
      </c>
      <c r="BE703" s="104">
        <v>5.2999999999999999E-2</v>
      </c>
      <c r="BF703" s="105">
        <v>0.99</v>
      </c>
      <c r="BG703" s="102">
        <v>14250</v>
      </c>
      <c r="BH703" s="102">
        <v>578900</v>
      </c>
      <c r="BI703" s="106">
        <v>7.2999999999999995E-2</v>
      </c>
      <c r="BK703" s="99">
        <f t="shared" si="43"/>
        <v>0.65</v>
      </c>
      <c r="BL703" s="99" t="str">
        <f t="shared" si="44"/>
        <v>No Data</v>
      </c>
      <c r="CN703" s="97" t="s">
        <v>1786</v>
      </c>
      <c r="CO703" s="96" t="s">
        <v>950</v>
      </c>
      <c r="CP703" s="169" t="s">
        <v>1451</v>
      </c>
      <c r="CQ703" s="169" t="s">
        <v>195</v>
      </c>
      <c r="CR703" s="98">
        <v>35500</v>
      </c>
      <c r="CS703" s="98">
        <v>60400</v>
      </c>
      <c r="CT703" s="170">
        <v>0.46</v>
      </c>
    </row>
    <row r="704" spans="47:98" ht="21" hidden="1" customHeight="1" x14ac:dyDescent="0.25">
      <c r="AU704" s="99"/>
      <c r="AV704" s="100">
        <v>569</v>
      </c>
      <c r="AW704" s="96" t="s">
        <v>2188</v>
      </c>
      <c r="AX704" s="96" t="s">
        <v>568</v>
      </c>
      <c r="AY704" s="101" t="s">
        <v>152</v>
      </c>
      <c r="AZ704" s="101" t="s">
        <v>177</v>
      </c>
      <c r="BA704" s="102">
        <v>163500</v>
      </c>
      <c r="BB704" s="103">
        <v>43000</v>
      </c>
      <c r="BC704" s="103">
        <v>86500</v>
      </c>
      <c r="BD704" s="102">
        <v>542200</v>
      </c>
      <c r="BE704" s="104">
        <v>5.0999999999999997E-2</v>
      </c>
      <c r="BF704" s="105">
        <v>0.94</v>
      </c>
      <c r="BG704" s="102">
        <v>13500</v>
      </c>
      <c r="BH704" s="102">
        <v>603700</v>
      </c>
      <c r="BI704" s="106">
        <v>6.8000000000000005E-2</v>
      </c>
      <c r="BJ704" s="96">
        <v>225</v>
      </c>
      <c r="BK704" s="99">
        <f t="shared" si="43"/>
        <v>0.75600000000000001</v>
      </c>
      <c r="BL704" s="99">
        <f t="shared" si="44"/>
        <v>0.51</v>
      </c>
      <c r="CN704" s="97" t="s">
        <v>1601</v>
      </c>
      <c r="CO704" s="96" t="s">
        <v>633</v>
      </c>
      <c r="CP704" s="169" t="s">
        <v>1451</v>
      </c>
      <c r="CQ704" s="169" t="s">
        <v>195</v>
      </c>
      <c r="CR704" s="98">
        <v>37500</v>
      </c>
      <c r="CS704" s="98">
        <v>76800</v>
      </c>
      <c r="CT704" s="170">
        <v>0.53</v>
      </c>
    </row>
    <row r="705" spans="47:98" ht="21" hidden="1" customHeight="1" x14ac:dyDescent="0.25">
      <c r="AU705" s="99"/>
      <c r="AV705" s="100">
        <v>307</v>
      </c>
      <c r="AW705" s="96" t="s">
        <v>2235</v>
      </c>
      <c r="AX705" s="96" t="s">
        <v>396</v>
      </c>
      <c r="AY705" s="101" t="s">
        <v>159</v>
      </c>
      <c r="AZ705" s="101" t="s">
        <v>195</v>
      </c>
      <c r="BA705" s="102">
        <v>90500</v>
      </c>
      <c r="BB705" s="103">
        <v>45500</v>
      </c>
      <c r="BC705" s="103">
        <v>70000</v>
      </c>
      <c r="BD705" s="102">
        <v>686500</v>
      </c>
      <c r="BE705" s="104">
        <v>7.5999999999999998E-2</v>
      </c>
      <c r="BF705" s="105">
        <v>0.44</v>
      </c>
      <c r="BG705" s="102">
        <v>6000</v>
      </c>
      <c r="BH705" s="102">
        <v>713500</v>
      </c>
      <c r="BI705" s="106">
        <v>8.7999999999999995E-2</v>
      </c>
      <c r="BJ705" s="96">
        <v>262</v>
      </c>
      <c r="BK705" s="99">
        <f t="shared" si="43"/>
        <v>0.21199999999999999</v>
      </c>
      <c r="BL705" s="99">
        <f t="shared" si="44"/>
        <v>0.69099999999999995</v>
      </c>
      <c r="CN705" s="97" t="s">
        <v>1596</v>
      </c>
      <c r="CO705" s="96" t="s">
        <v>432</v>
      </c>
      <c r="CP705" s="169" t="s">
        <v>1451</v>
      </c>
      <c r="CQ705" s="169" t="s">
        <v>195</v>
      </c>
      <c r="CR705" s="98">
        <v>46200</v>
      </c>
      <c r="CS705" s="98">
        <v>77500</v>
      </c>
      <c r="CT705" s="170">
        <v>0.51</v>
      </c>
    </row>
    <row r="706" spans="47:98" ht="21" hidden="1" customHeight="1" x14ac:dyDescent="0.25">
      <c r="AU706" s="99"/>
      <c r="AV706" s="100">
        <v>360</v>
      </c>
      <c r="AW706" s="96" t="s">
        <v>2236</v>
      </c>
      <c r="AX706" s="96" t="s">
        <v>396</v>
      </c>
      <c r="AY706" s="101" t="s">
        <v>163</v>
      </c>
      <c r="AZ706" s="101" t="s">
        <v>195</v>
      </c>
      <c r="BA706" s="102">
        <v>126000</v>
      </c>
      <c r="BB706" s="103">
        <v>45500</v>
      </c>
      <c r="BC706" s="103">
        <v>70000</v>
      </c>
      <c r="BD706" s="102">
        <v>651300</v>
      </c>
      <c r="BE706" s="104">
        <v>6.4000000000000001E-2</v>
      </c>
      <c r="BF706" s="105">
        <v>0.44</v>
      </c>
      <c r="BG706" s="102">
        <v>6000</v>
      </c>
      <c r="BH706" s="102">
        <v>651300</v>
      </c>
      <c r="BI706" s="106">
        <v>6.4000000000000001E-2</v>
      </c>
      <c r="BJ706" s="96">
        <v>262</v>
      </c>
      <c r="BK706" s="99">
        <f t="shared" si="43"/>
        <v>0.498</v>
      </c>
      <c r="BL706" s="99">
        <f t="shared" si="44"/>
        <v>0.69099999999999995</v>
      </c>
      <c r="CN706" s="97" t="s">
        <v>1457</v>
      </c>
      <c r="CO706" s="96" t="s">
        <v>158</v>
      </c>
      <c r="CP706" s="169" t="s">
        <v>1451</v>
      </c>
      <c r="CQ706" s="169" t="s">
        <v>160</v>
      </c>
      <c r="CR706" s="98">
        <v>59400</v>
      </c>
      <c r="CS706" s="98">
        <v>116000</v>
      </c>
      <c r="CT706" s="170">
        <v>0.6</v>
      </c>
    </row>
    <row r="707" spans="47:98" ht="21" hidden="1" customHeight="1" x14ac:dyDescent="0.25">
      <c r="AU707" s="99"/>
      <c r="AV707" s="100">
        <v>163</v>
      </c>
      <c r="AW707" s="96" t="s">
        <v>2254</v>
      </c>
      <c r="AX707" s="96" t="s">
        <v>294</v>
      </c>
      <c r="AY707" s="101" t="s">
        <v>152</v>
      </c>
      <c r="AZ707" s="101" t="s">
        <v>166</v>
      </c>
      <c r="BA707" s="102">
        <v>224000</v>
      </c>
      <c r="BB707" s="103">
        <v>48500</v>
      </c>
      <c r="BC707" s="103">
        <v>86500</v>
      </c>
      <c r="BD707" s="102">
        <v>837100</v>
      </c>
      <c r="BE707" s="104">
        <v>5.5E-2</v>
      </c>
      <c r="BF707" s="105">
        <v>0.91</v>
      </c>
      <c r="BG707" s="102">
        <v>19750</v>
      </c>
      <c r="BH707" s="102">
        <v>916400</v>
      </c>
      <c r="BI707" s="106">
        <v>7.0000000000000007E-2</v>
      </c>
      <c r="BJ707" s="96">
        <v>275</v>
      </c>
      <c r="BK707" s="99">
        <f t="shared" si="43"/>
        <v>0.98</v>
      </c>
      <c r="BL707" s="99">
        <f t="shared" si="44"/>
        <v>0.81200000000000006</v>
      </c>
      <c r="CN707" s="97" t="s">
        <v>1678</v>
      </c>
      <c r="CO707" s="96" t="s">
        <v>861</v>
      </c>
      <c r="CP707" s="169" t="s">
        <v>1451</v>
      </c>
      <c r="CQ707" s="169" t="s">
        <v>195</v>
      </c>
      <c r="CR707" s="98">
        <v>37700</v>
      </c>
      <c r="CS707" s="98">
        <v>69300</v>
      </c>
      <c r="CT707" s="170">
        <v>0.45</v>
      </c>
    </row>
    <row r="708" spans="47:98" ht="21" hidden="1" customHeight="1" x14ac:dyDescent="0.25">
      <c r="AU708" s="99"/>
      <c r="AV708" s="100">
        <v>66</v>
      </c>
      <c r="AW708" s="96" t="s">
        <v>2290</v>
      </c>
      <c r="AX708" s="96" t="s">
        <v>222</v>
      </c>
      <c r="AY708" s="101" t="s">
        <v>152</v>
      </c>
      <c r="AZ708" s="101" t="s">
        <v>171</v>
      </c>
      <c r="BA708" s="102">
        <v>214000</v>
      </c>
      <c r="BB708" s="103">
        <v>54000</v>
      </c>
      <c r="BC708" s="103">
        <v>84000</v>
      </c>
      <c r="BD708" s="102">
        <v>1030000</v>
      </c>
      <c r="BE708" s="104">
        <v>6.2E-2</v>
      </c>
      <c r="BF708" s="105">
        <v>0.54</v>
      </c>
      <c r="BG708" s="102">
        <v>33250</v>
      </c>
      <c r="BH708" s="102">
        <v>1165000</v>
      </c>
      <c r="BI708" s="106">
        <v>9.8000000000000004E-2</v>
      </c>
      <c r="BJ708" s="96">
        <v>312</v>
      </c>
      <c r="BK708" s="99">
        <f t="shared" si="43"/>
        <v>0.93200000000000005</v>
      </c>
      <c r="BL708" s="99">
        <f t="shared" si="44"/>
        <v>0.94599999999999995</v>
      </c>
      <c r="CN708" s="97" t="s">
        <v>1641</v>
      </c>
      <c r="CO708" s="96" t="s">
        <v>748</v>
      </c>
      <c r="CP708" s="169" t="s">
        <v>1451</v>
      </c>
      <c r="CQ708" s="169" t="s">
        <v>171</v>
      </c>
      <c r="CR708" s="98">
        <v>44500</v>
      </c>
      <c r="CS708" s="98">
        <v>72300</v>
      </c>
      <c r="CT708" s="170">
        <v>0.47</v>
      </c>
    </row>
    <row r="709" spans="47:98" ht="21" hidden="1" customHeight="1" x14ac:dyDescent="0.25">
      <c r="AU709" s="99"/>
      <c r="AV709" s="100">
        <v>458</v>
      </c>
      <c r="AW709" s="96" t="s">
        <v>2299</v>
      </c>
      <c r="AX709" s="96" t="s">
        <v>496</v>
      </c>
      <c r="AY709" s="101" t="s">
        <v>152</v>
      </c>
      <c r="AZ709" s="101" t="s">
        <v>171</v>
      </c>
      <c r="BA709" s="102">
        <v>218000</v>
      </c>
      <c r="BB709" s="103">
        <v>44500</v>
      </c>
      <c r="BC709" s="103">
        <v>83500</v>
      </c>
      <c r="BD709" s="102">
        <v>592000</v>
      </c>
      <c r="BE709" s="104">
        <v>4.5999999999999999E-2</v>
      </c>
      <c r="BF709" s="105">
        <v>0.8</v>
      </c>
      <c r="BG709" s="102">
        <v>22750</v>
      </c>
      <c r="BH709" s="102">
        <v>684600</v>
      </c>
      <c r="BI709" s="106">
        <v>6.6000000000000003E-2</v>
      </c>
      <c r="BJ709" s="96">
        <v>328</v>
      </c>
      <c r="BK709" s="99">
        <f t="shared" si="43"/>
        <v>0.95499999999999996</v>
      </c>
      <c r="BL709" s="99">
        <f t="shared" si="44"/>
        <v>0.624</v>
      </c>
      <c r="CN709" s="97" t="s">
        <v>1465</v>
      </c>
      <c r="CO709" s="96" t="s">
        <v>198</v>
      </c>
      <c r="CP709" s="169" t="s">
        <v>1451</v>
      </c>
      <c r="CQ709" s="169" t="s">
        <v>171</v>
      </c>
      <c r="CR709" s="98">
        <v>51000</v>
      </c>
      <c r="CS709" s="98">
        <v>109000</v>
      </c>
      <c r="CT709" s="170">
        <v>0.49</v>
      </c>
    </row>
    <row r="710" spans="47:98" ht="21" hidden="1" customHeight="1" x14ac:dyDescent="0.25">
      <c r="AU710" s="99"/>
      <c r="AV710" s="100">
        <v>175</v>
      </c>
      <c r="AW710" s="96" t="s">
        <v>2300</v>
      </c>
      <c r="AX710" s="96" t="s">
        <v>302</v>
      </c>
      <c r="AY710" s="101" t="s">
        <v>152</v>
      </c>
      <c r="AZ710" s="101" t="s">
        <v>166</v>
      </c>
      <c r="BA710" s="102">
        <v>198000</v>
      </c>
      <c r="BB710" s="103">
        <v>45500</v>
      </c>
      <c r="BC710" s="103">
        <v>96500</v>
      </c>
      <c r="BD710" s="102">
        <v>825100</v>
      </c>
      <c r="BE710" s="104">
        <v>5.8000000000000003E-2</v>
      </c>
      <c r="BF710" s="105">
        <v>0.91</v>
      </c>
      <c r="BG710" s="102">
        <v>16000</v>
      </c>
      <c r="BH710" s="102">
        <v>893500</v>
      </c>
      <c r="BI710" s="106">
        <v>7.2999999999999995E-2</v>
      </c>
      <c r="BJ710" s="96">
        <v>329</v>
      </c>
      <c r="BK710" s="99">
        <f t="shared" ref="BK710:BK773" si="45">_xlfn.PERCENTRANK.INC($BA$5:$BA$1160,BA710)</f>
        <v>0.89400000000000002</v>
      </c>
      <c r="BL710" s="99">
        <f t="shared" ref="BL710:BL773" si="46">IF(BB710="No Data","No Data",_xlfn.PERCENTRANK.INC($BB$5:$BB$1160,BB710))</f>
        <v>0.69099999999999995</v>
      </c>
      <c r="CN710" s="97" t="s">
        <v>1521</v>
      </c>
      <c r="CO710" s="96" t="s">
        <v>429</v>
      </c>
      <c r="CP710" s="169" t="s">
        <v>1451</v>
      </c>
      <c r="CQ710" s="169" t="s">
        <v>1522</v>
      </c>
      <c r="CR710" s="98">
        <v>47700</v>
      </c>
      <c r="CS710" s="98">
        <v>85800</v>
      </c>
      <c r="CT710" s="170">
        <v>0.46</v>
      </c>
    </row>
    <row r="711" spans="47:98" ht="21" hidden="1" customHeight="1" x14ac:dyDescent="0.25">
      <c r="AU711" s="99"/>
      <c r="AV711" s="100">
        <v>1326</v>
      </c>
      <c r="AW711" s="96" t="s">
        <v>2302</v>
      </c>
      <c r="AX711" s="96" t="s">
        <v>1041</v>
      </c>
      <c r="AY711" s="101" t="s">
        <v>152</v>
      </c>
      <c r="AZ711" s="101" t="s">
        <v>171</v>
      </c>
      <c r="BA711" s="102">
        <v>148500</v>
      </c>
      <c r="BB711" s="103">
        <v>35500</v>
      </c>
      <c r="BC711" s="103">
        <v>61500</v>
      </c>
      <c r="BD711" s="102">
        <v>171800</v>
      </c>
      <c r="BE711" s="104">
        <v>2.7E-2</v>
      </c>
      <c r="BF711" s="105">
        <v>1</v>
      </c>
      <c r="BG711" s="102">
        <v>16250</v>
      </c>
      <c r="BH711" s="102">
        <v>239000</v>
      </c>
      <c r="BI711" s="106">
        <v>4.8000000000000001E-2</v>
      </c>
      <c r="BJ711" s="96">
        <v>332</v>
      </c>
      <c r="BK711" s="99">
        <f t="shared" si="45"/>
        <v>0.65400000000000003</v>
      </c>
      <c r="BL711" s="99">
        <f t="shared" si="46"/>
        <v>3.1E-2</v>
      </c>
      <c r="CN711" s="97" t="s">
        <v>1837</v>
      </c>
      <c r="CO711" s="96" t="s">
        <v>764</v>
      </c>
      <c r="CP711" s="169" t="s">
        <v>1467</v>
      </c>
      <c r="CQ711" s="169" t="s">
        <v>195</v>
      </c>
      <c r="CR711" s="98">
        <v>40400</v>
      </c>
      <c r="CS711" s="98">
        <v>54700</v>
      </c>
      <c r="CT711" s="170">
        <v>0.66</v>
      </c>
    </row>
    <row r="712" spans="47:98" ht="21" hidden="1" customHeight="1" x14ac:dyDescent="0.25">
      <c r="AU712" s="99"/>
      <c r="AV712" s="100">
        <v>706</v>
      </c>
      <c r="AW712" s="96" t="s">
        <v>2330</v>
      </c>
      <c r="AX712" s="96" t="s">
        <v>657</v>
      </c>
      <c r="AY712" s="101" t="s">
        <v>152</v>
      </c>
      <c r="AZ712" s="101" t="s">
        <v>177</v>
      </c>
      <c r="BA712" s="102">
        <v>195000</v>
      </c>
      <c r="BB712" s="103">
        <v>42000</v>
      </c>
      <c r="BC712" s="103">
        <v>73500</v>
      </c>
      <c r="BD712" s="102">
        <v>471600</v>
      </c>
      <c r="BE712" s="104">
        <v>4.2999999999999997E-2</v>
      </c>
      <c r="BF712" s="105">
        <v>0.88</v>
      </c>
      <c r="BG712" s="102">
        <v>17000</v>
      </c>
      <c r="BH712" s="102">
        <v>541000</v>
      </c>
      <c r="BI712" s="106">
        <v>5.8999999999999997E-2</v>
      </c>
      <c r="BJ712" s="96">
        <v>355</v>
      </c>
      <c r="BK712" s="99">
        <f t="shared" si="45"/>
        <v>0.88900000000000001</v>
      </c>
      <c r="BL712" s="99">
        <f t="shared" si="46"/>
        <v>0.41699999999999998</v>
      </c>
      <c r="CN712" s="97" t="s">
        <v>1661</v>
      </c>
      <c r="CO712" s="96" t="s">
        <v>826</v>
      </c>
      <c r="CP712" s="169" t="s">
        <v>1462</v>
      </c>
      <c r="CQ712" s="169" t="s">
        <v>177</v>
      </c>
      <c r="CR712" s="98">
        <v>38000</v>
      </c>
      <c r="CS712" s="98">
        <v>70500</v>
      </c>
      <c r="CT712" s="170">
        <v>0.63</v>
      </c>
    </row>
    <row r="713" spans="47:98" ht="21" hidden="1" customHeight="1" x14ac:dyDescent="0.25">
      <c r="AU713" s="99"/>
      <c r="AV713" s="100">
        <v>880</v>
      </c>
      <c r="AW713" s="96" t="s">
        <v>2355</v>
      </c>
      <c r="AX713" s="96" t="s">
        <v>767</v>
      </c>
      <c r="AY713" s="101" t="s">
        <v>152</v>
      </c>
      <c r="AZ713" s="101" t="s">
        <v>177</v>
      </c>
      <c r="BA713" s="102">
        <v>157000</v>
      </c>
      <c r="BB713" s="103">
        <v>47000</v>
      </c>
      <c r="BC713" s="103">
        <v>63000</v>
      </c>
      <c r="BD713" s="102">
        <v>392200</v>
      </c>
      <c r="BE713" s="104">
        <v>4.3999999999999997E-2</v>
      </c>
      <c r="BF713" s="105">
        <v>1</v>
      </c>
      <c r="BG713" s="102">
        <v>18000</v>
      </c>
      <c r="BH713" s="102">
        <v>467500</v>
      </c>
      <c r="BI713" s="106">
        <v>6.7000000000000004E-2</v>
      </c>
      <c r="BJ713" s="96">
        <v>379</v>
      </c>
      <c r="BK713" s="99">
        <f t="shared" si="45"/>
        <v>0.72199999999999998</v>
      </c>
      <c r="BL713" s="99">
        <f t="shared" si="46"/>
        <v>0.76800000000000002</v>
      </c>
      <c r="CN713" s="97" t="s">
        <v>1606</v>
      </c>
      <c r="CO713" s="96" t="s">
        <v>500</v>
      </c>
      <c r="CP713" s="169" t="s">
        <v>1451</v>
      </c>
      <c r="CQ713" s="169" t="s">
        <v>1461</v>
      </c>
      <c r="CR713" s="98">
        <v>44200</v>
      </c>
      <c r="CS713" s="98">
        <v>76400</v>
      </c>
      <c r="CT713" s="170">
        <v>0.54</v>
      </c>
    </row>
    <row r="714" spans="47:98" ht="21" hidden="1" customHeight="1" x14ac:dyDescent="0.25">
      <c r="AU714" s="99"/>
      <c r="AV714" s="100">
        <v>105</v>
      </c>
      <c r="AW714" s="96" t="s">
        <v>2381</v>
      </c>
      <c r="AX714" s="96" t="s">
        <v>251</v>
      </c>
      <c r="AY714" s="101" t="s">
        <v>152</v>
      </c>
      <c r="AZ714" s="101" t="s">
        <v>177</v>
      </c>
      <c r="BA714" s="102">
        <v>202000</v>
      </c>
      <c r="BB714" s="103">
        <v>54500</v>
      </c>
      <c r="BC714" s="103">
        <v>93000</v>
      </c>
      <c r="BD714" s="102">
        <v>924600</v>
      </c>
      <c r="BE714" s="104">
        <v>0.06</v>
      </c>
      <c r="BF714" s="105">
        <v>0.94</v>
      </c>
      <c r="BG714" s="102">
        <v>16000</v>
      </c>
      <c r="BH714" s="102">
        <v>1002000</v>
      </c>
      <c r="BI714" s="106">
        <v>7.6999999999999999E-2</v>
      </c>
      <c r="BJ714" s="96">
        <v>407</v>
      </c>
      <c r="BK714" s="99">
        <f t="shared" si="45"/>
        <v>0.90500000000000003</v>
      </c>
      <c r="BL714" s="99">
        <f t="shared" si="46"/>
        <v>0.95399999999999996</v>
      </c>
      <c r="CN714" s="97" t="s">
        <v>1795</v>
      </c>
      <c r="CO714" s="96" t="s">
        <v>860</v>
      </c>
      <c r="CP714" s="169" t="s">
        <v>1467</v>
      </c>
      <c r="CQ714" s="169" t="s">
        <v>1461</v>
      </c>
      <c r="CR714" s="98">
        <v>48100</v>
      </c>
      <c r="CS714" s="98">
        <v>59600</v>
      </c>
      <c r="CT714" s="170">
        <v>0.66</v>
      </c>
    </row>
    <row r="715" spans="47:98" ht="21" hidden="1" customHeight="1" x14ac:dyDescent="0.25">
      <c r="AU715" s="99"/>
      <c r="AV715" s="100">
        <v>817</v>
      </c>
      <c r="AW715" s="96" t="s">
        <v>2382</v>
      </c>
      <c r="AX715" s="96" t="s">
        <v>729</v>
      </c>
      <c r="AY715" s="101" t="s">
        <v>152</v>
      </c>
      <c r="AZ715" s="101" t="s">
        <v>177</v>
      </c>
      <c r="BA715" s="102">
        <v>192000</v>
      </c>
      <c r="BB715" s="103">
        <v>47000</v>
      </c>
      <c r="BC715" s="103">
        <v>77500</v>
      </c>
      <c r="BD715" s="102">
        <v>425200</v>
      </c>
      <c r="BE715" s="104">
        <v>4.1000000000000002E-2</v>
      </c>
      <c r="BF715" s="105">
        <v>0.88</v>
      </c>
      <c r="BG715" s="102">
        <v>16500</v>
      </c>
      <c r="BH715" s="102">
        <v>497400</v>
      </c>
      <c r="BI715" s="106">
        <v>5.8000000000000003E-2</v>
      </c>
      <c r="BJ715" s="96">
        <v>408</v>
      </c>
      <c r="BK715" s="99">
        <f t="shared" si="45"/>
        <v>0.88</v>
      </c>
      <c r="BL715" s="99">
        <f t="shared" si="46"/>
        <v>0.76800000000000002</v>
      </c>
      <c r="CN715" s="97" t="s">
        <v>1593</v>
      </c>
      <c r="CO715" s="96" t="s">
        <v>401</v>
      </c>
      <c r="CP715" s="169" t="s">
        <v>1467</v>
      </c>
      <c r="CQ715" s="169" t="s">
        <v>1476</v>
      </c>
      <c r="CR715" s="98">
        <v>48500</v>
      </c>
      <c r="CS715" s="98">
        <v>77900</v>
      </c>
      <c r="CT715" s="170">
        <v>0.5</v>
      </c>
    </row>
    <row r="716" spans="47:98" ht="21" hidden="1" customHeight="1" x14ac:dyDescent="0.25">
      <c r="AU716" s="99"/>
      <c r="AV716" s="100">
        <v>32</v>
      </c>
      <c r="AW716" s="96" t="s">
        <v>2398</v>
      </c>
      <c r="AX716" s="96" t="s">
        <v>189</v>
      </c>
      <c r="AY716" s="101" t="s">
        <v>152</v>
      </c>
      <c r="AZ716" s="101" t="s">
        <v>177</v>
      </c>
      <c r="BA716" s="102">
        <v>165500</v>
      </c>
      <c r="BB716" s="103">
        <v>55500</v>
      </c>
      <c r="BC716" s="103">
        <v>110000</v>
      </c>
      <c r="BD716" s="102">
        <v>1216000</v>
      </c>
      <c r="BE716" s="104">
        <v>7.4999999999999997E-2</v>
      </c>
      <c r="BF716" s="105">
        <v>0.88</v>
      </c>
      <c r="BG716" s="102">
        <v>16000</v>
      </c>
      <c r="BH716" s="102">
        <v>1281000</v>
      </c>
      <c r="BI716" s="106">
        <v>9.2999999999999999E-2</v>
      </c>
      <c r="BJ716" s="96">
        <v>424</v>
      </c>
      <c r="BK716" s="99">
        <f t="shared" si="45"/>
        <v>0.76700000000000002</v>
      </c>
      <c r="BL716" s="99">
        <f t="shared" si="46"/>
        <v>0.96599999999999997</v>
      </c>
      <c r="CN716" s="97" t="s">
        <v>1785</v>
      </c>
      <c r="CO716" s="96" t="s">
        <v>937</v>
      </c>
      <c r="CP716" s="169" t="s">
        <v>1467</v>
      </c>
      <c r="CQ716" s="169" t="s">
        <v>192</v>
      </c>
      <c r="CR716" s="98">
        <v>37300</v>
      </c>
      <c r="CS716" s="98">
        <v>60500</v>
      </c>
      <c r="CT716" s="170">
        <v>0.61</v>
      </c>
    </row>
    <row r="717" spans="47:98" ht="21" hidden="1" customHeight="1" x14ac:dyDescent="0.25">
      <c r="AU717" s="99"/>
      <c r="AV717" s="100">
        <v>605</v>
      </c>
      <c r="AW717" s="96" t="s">
        <v>2402</v>
      </c>
      <c r="AX717" s="96" t="s">
        <v>591</v>
      </c>
      <c r="AY717" s="101" t="s">
        <v>152</v>
      </c>
      <c r="AZ717" s="101" t="s">
        <v>177</v>
      </c>
      <c r="BA717" s="102">
        <v>173500</v>
      </c>
      <c r="BB717" s="103">
        <v>43000</v>
      </c>
      <c r="BC717" s="103">
        <v>72000</v>
      </c>
      <c r="BD717" s="102">
        <v>524500</v>
      </c>
      <c r="BE717" s="104">
        <v>4.9000000000000002E-2</v>
      </c>
      <c r="BF717" s="105">
        <v>0.85</v>
      </c>
      <c r="BG717" s="102">
        <v>12000</v>
      </c>
      <c r="BH717" s="102">
        <v>574100</v>
      </c>
      <c r="BI717" s="106">
        <v>6.0999999999999999E-2</v>
      </c>
      <c r="BJ717" s="96">
        <v>428</v>
      </c>
      <c r="BK717" s="99">
        <f t="shared" si="45"/>
        <v>0.81200000000000006</v>
      </c>
      <c r="BL717" s="99">
        <f t="shared" si="46"/>
        <v>0.51</v>
      </c>
      <c r="CN717" s="97" t="s">
        <v>1662</v>
      </c>
      <c r="CO717" s="96" t="s">
        <v>545</v>
      </c>
      <c r="CP717" s="169" t="s">
        <v>1467</v>
      </c>
      <c r="CQ717" s="169" t="s">
        <v>1461</v>
      </c>
      <c r="CR717" s="98">
        <v>43500</v>
      </c>
      <c r="CS717" s="98">
        <v>70400</v>
      </c>
      <c r="CT717" s="170">
        <v>0.57999999999999996</v>
      </c>
    </row>
    <row r="718" spans="47:98" ht="21" hidden="1" customHeight="1" x14ac:dyDescent="0.25">
      <c r="AU718" s="99"/>
      <c r="AV718" s="100">
        <v>867</v>
      </c>
      <c r="AW718" s="96" t="s">
        <v>2418</v>
      </c>
      <c r="AX718" s="96" t="s">
        <v>759</v>
      </c>
      <c r="AY718" s="101" t="s">
        <v>152</v>
      </c>
      <c r="AZ718" s="101" t="s">
        <v>177</v>
      </c>
      <c r="BA718" s="102">
        <v>141000</v>
      </c>
      <c r="BB718" s="103">
        <v>42500</v>
      </c>
      <c r="BC718" s="103">
        <v>62000</v>
      </c>
      <c r="BD718" s="102">
        <v>400600</v>
      </c>
      <c r="BE718" s="104">
        <v>4.7E-2</v>
      </c>
      <c r="BF718" s="105">
        <v>0.9</v>
      </c>
      <c r="BG718" s="102">
        <v>12250</v>
      </c>
      <c r="BH718" s="102">
        <v>456500</v>
      </c>
      <c r="BI718" s="106">
        <v>6.5000000000000002E-2</v>
      </c>
      <c r="BJ718" s="96">
        <v>444</v>
      </c>
      <c r="BK718" s="99">
        <f t="shared" si="45"/>
        <v>0.59599999999999997</v>
      </c>
      <c r="BL718" s="99">
        <f t="shared" si="46"/>
        <v>0.45400000000000001</v>
      </c>
      <c r="CN718" s="97" t="s">
        <v>1689</v>
      </c>
      <c r="CO718" s="96" t="s">
        <v>893</v>
      </c>
      <c r="CP718" s="169" t="s">
        <v>1467</v>
      </c>
      <c r="CQ718" s="169" t="s">
        <v>192</v>
      </c>
      <c r="CR718" s="98">
        <v>49200</v>
      </c>
      <c r="CS718" s="98">
        <v>68600</v>
      </c>
      <c r="CT718" s="170">
        <v>0.7</v>
      </c>
    </row>
    <row r="719" spans="47:98" ht="21" hidden="1" customHeight="1" x14ac:dyDescent="0.25">
      <c r="AU719" s="99"/>
      <c r="AV719" s="100">
        <v>128</v>
      </c>
      <c r="AW719" s="96" t="s">
        <v>2482</v>
      </c>
      <c r="AX719" s="96" t="s">
        <v>269</v>
      </c>
      <c r="AY719" s="101" t="s">
        <v>152</v>
      </c>
      <c r="AZ719" s="101" t="s">
        <v>177</v>
      </c>
      <c r="BA719" s="102">
        <v>181500</v>
      </c>
      <c r="BB719" s="103">
        <v>49500</v>
      </c>
      <c r="BC719" s="103">
        <v>86500</v>
      </c>
      <c r="BD719" s="102">
        <v>885900</v>
      </c>
      <c r="BE719" s="104">
        <v>6.2E-2</v>
      </c>
      <c r="BF719" s="105">
        <v>0.95</v>
      </c>
      <c r="BG719" s="102">
        <v>15250</v>
      </c>
      <c r="BH719" s="102">
        <v>954500</v>
      </c>
      <c r="BI719" s="106">
        <v>7.9000000000000001E-2</v>
      </c>
      <c r="BJ719" s="96">
        <v>504</v>
      </c>
      <c r="BK719" s="99">
        <f t="shared" si="45"/>
        <v>0.84499999999999997</v>
      </c>
      <c r="BL719" s="99">
        <f t="shared" si="46"/>
        <v>0.86</v>
      </c>
      <c r="CN719" s="97" t="s">
        <v>1484</v>
      </c>
      <c r="CO719" s="96" t="s">
        <v>214</v>
      </c>
      <c r="CP719" s="169" t="s">
        <v>1467</v>
      </c>
      <c r="CQ719" s="169" t="s">
        <v>1461</v>
      </c>
      <c r="CR719" s="98">
        <v>51900</v>
      </c>
      <c r="CS719" s="98">
        <v>94300</v>
      </c>
      <c r="CT719" s="170">
        <v>0.57999999999999996</v>
      </c>
    </row>
    <row r="720" spans="47:98" ht="21" hidden="1" customHeight="1" x14ac:dyDescent="0.25">
      <c r="AU720" s="99"/>
      <c r="AV720" s="100">
        <v>184</v>
      </c>
      <c r="AW720" s="96" t="s">
        <v>2483</v>
      </c>
      <c r="AX720" s="96" t="s">
        <v>307</v>
      </c>
      <c r="AY720" s="101" t="s">
        <v>152</v>
      </c>
      <c r="AZ720" s="101" t="s">
        <v>166</v>
      </c>
      <c r="BA720" s="102">
        <v>226000</v>
      </c>
      <c r="BB720" s="103">
        <v>49000</v>
      </c>
      <c r="BC720" s="103">
        <v>96000</v>
      </c>
      <c r="BD720" s="102">
        <v>801300</v>
      </c>
      <c r="BE720" s="104">
        <v>5.2999999999999999E-2</v>
      </c>
      <c r="BF720" s="105">
        <v>0.55000000000000004</v>
      </c>
      <c r="BG720" s="102">
        <v>18750</v>
      </c>
      <c r="BH720" s="102">
        <v>877300</v>
      </c>
      <c r="BI720" s="106">
        <v>6.8000000000000005E-2</v>
      </c>
      <c r="BJ720" s="96">
        <v>505</v>
      </c>
      <c r="BK720" s="99">
        <f t="shared" si="45"/>
        <v>0.98299999999999998</v>
      </c>
      <c r="BL720" s="99">
        <f t="shared" si="46"/>
        <v>0.83399999999999996</v>
      </c>
      <c r="CN720" s="97" t="s">
        <v>1553</v>
      </c>
      <c r="CO720" s="96" t="s">
        <v>524</v>
      </c>
      <c r="CP720" s="169" t="s">
        <v>1467</v>
      </c>
      <c r="CQ720" s="169" t="s">
        <v>1454</v>
      </c>
      <c r="CR720" s="98">
        <v>47500</v>
      </c>
      <c r="CS720" s="98">
        <v>81900</v>
      </c>
      <c r="CT720" s="170">
        <v>0.56000000000000005</v>
      </c>
    </row>
    <row r="721" spans="47:98" ht="21" hidden="1" customHeight="1" x14ac:dyDescent="0.25">
      <c r="AU721" s="99"/>
      <c r="AV721" s="100">
        <v>1019</v>
      </c>
      <c r="AW721" s="96" t="s">
        <v>2485</v>
      </c>
      <c r="AX721" s="96" t="s">
        <v>856</v>
      </c>
      <c r="AY721" s="101" t="s">
        <v>152</v>
      </c>
      <c r="AZ721" s="101" t="s">
        <v>177</v>
      </c>
      <c r="BA721" s="102">
        <v>154500</v>
      </c>
      <c r="BB721" s="103">
        <v>38000</v>
      </c>
      <c r="BC721" s="103">
        <v>67500</v>
      </c>
      <c r="BD721" s="102">
        <v>330700</v>
      </c>
      <c r="BE721" s="104">
        <v>0.04</v>
      </c>
      <c r="BF721" s="105">
        <v>0.99</v>
      </c>
      <c r="BG721" s="102">
        <v>18750</v>
      </c>
      <c r="BH721" s="102">
        <v>407000</v>
      </c>
      <c r="BI721" s="106">
        <v>6.4000000000000001E-2</v>
      </c>
      <c r="BJ721" s="96">
        <v>506</v>
      </c>
      <c r="BK721" s="99">
        <f t="shared" si="45"/>
        <v>0.70499999999999996</v>
      </c>
      <c r="BL721" s="99">
        <f t="shared" si="46"/>
        <v>0.11799999999999999</v>
      </c>
      <c r="CN721" s="97" t="s">
        <v>1700</v>
      </c>
      <c r="CO721" s="96" t="s">
        <v>899</v>
      </c>
      <c r="CP721" s="169" t="s">
        <v>1467</v>
      </c>
      <c r="CQ721" s="169" t="s">
        <v>177</v>
      </c>
      <c r="CR721" s="98">
        <v>38600</v>
      </c>
      <c r="CS721" s="98">
        <v>67500</v>
      </c>
      <c r="CT721" s="170">
        <v>0.43</v>
      </c>
    </row>
    <row r="722" spans="47:98" ht="21" hidden="1" customHeight="1" x14ac:dyDescent="0.25">
      <c r="AU722" s="99"/>
      <c r="AV722" s="100">
        <v>176</v>
      </c>
      <c r="AW722" s="96" t="s">
        <v>2540</v>
      </c>
      <c r="AX722" s="96" t="s">
        <v>303</v>
      </c>
      <c r="AY722" s="101" t="s">
        <v>152</v>
      </c>
      <c r="AZ722" s="101" t="s">
        <v>166</v>
      </c>
      <c r="BA722" s="102">
        <v>202000</v>
      </c>
      <c r="BB722" s="103">
        <v>50000</v>
      </c>
      <c r="BC722" s="103">
        <v>83500</v>
      </c>
      <c r="BD722" s="102">
        <v>822000</v>
      </c>
      <c r="BE722" s="104">
        <v>5.7000000000000002E-2</v>
      </c>
      <c r="BF722" s="105">
        <v>0.98</v>
      </c>
      <c r="BG722" s="102">
        <v>23500</v>
      </c>
      <c r="BH722" s="102">
        <v>921200</v>
      </c>
      <c r="BI722" s="106">
        <v>8.1000000000000003E-2</v>
      </c>
      <c r="BJ722" s="96">
        <v>554</v>
      </c>
      <c r="BK722" s="99">
        <f t="shared" si="45"/>
        <v>0.90500000000000003</v>
      </c>
      <c r="BL722" s="99">
        <f t="shared" si="46"/>
        <v>0.88</v>
      </c>
      <c r="CN722" s="97" t="s">
        <v>1747</v>
      </c>
      <c r="CO722" s="96" t="s">
        <v>731</v>
      </c>
      <c r="CP722" s="169" t="s">
        <v>1467</v>
      </c>
      <c r="CQ722" s="169" t="s">
        <v>1461</v>
      </c>
      <c r="CR722" s="98">
        <v>39300</v>
      </c>
      <c r="CS722" s="98">
        <v>64200</v>
      </c>
      <c r="CT722" s="170">
        <v>0.71</v>
      </c>
    </row>
    <row r="723" spans="47:98" ht="21" hidden="1" customHeight="1" x14ac:dyDescent="0.25">
      <c r="AU723" s="99"/>
      <c r="AV723" s="100">
        <v>354</v>
      </c>
      <c r="AW723" s="96" t="s">
        <v>2559</v>
      </c>
      <c r="AX723" s="96" t="s">
        <v>428</v>
      </c>
      <c r="AY723" s="101" t="s">
        <v>152</v>
      </c>
      <c r="AZ723" s="101" t="s">
        <v>177</v>
      </c>
      <c r="BA723" s="102">
        <v>216500</v>
      </c>
      <c r="BB723" s="103">
        <v>43000</v>
      </c>
      <c r="BC723" s="103">
        <v>89500</v>
      </c>
      <c r="BD723" s="102">
        <v>654400</v>
      </c>
      <c r="BE723" s="104">
        <v>4.9000000000000002E-2</v>
      </c>
      <c r="BF723" s="105">
        <v>0.85</v>
      </c>
      <c r="BG723" s="102">
        <v>16000</v>
      </c>
      <c r="BH723" s="102">
        <v>723400</v>
      </c>
      <c r="BI723" s="106">
        <v>6.2E-2</v>
      </c>
      <c r="BJ723" s="96">
        <v>574</v>
      </c>
      <c r="BK723" s="99">
        <f t="shared" si="45"/>
        <v>0.94299999999999995</v>
      </c>
      <c r="BL723" s="99">
        <f t="shared" si="46"/>
        <v>0.51</v>
      </c>
      <c r="CN723" s="97" t="s">
        <v>1648</v>
      </c>
      <c r="CO723" s="96" t="s">
        <v>738</v>
      </c>
      <c r="CP723" s="169" t="s">
        <v>1467</v>
      </c>
      <c r="CQ723" s="169" t="s">
        <v>1476</v>
      </c>
      <c r="CR723" s="98">
        <v>42200</v>
      </c>
      <c r="CS723" s="98">
        <v>71900</v>
      </c>
      <c r="CT723" s="170">
        <v>0.53</v>
      </c>
    </row>
    <row r="724" spans="47:98" ht="21" hidden="1" customHeight="1" x14ac:dyDescent="0.25">
      <c r="AU724" s="99"/>
      <c r="AV724" s="100">
        <v>21</v>
      </c>
      <c r="AW724" s="96" t="s">
        <v>2573</v>
      </c>
      <c r="AX724" s="96" t="s">
        <v>179</v>
      </c>
      <c r="AY724" s="101" t="s">
        <v>152</v>
      </c>
      <c r="AZ724" s="101" t="s">
        <v>155</v>
      </c>
      <c r="BA724" s="102">
        <v>229000</v>
      </c>
      <c r="BB724" s="103">
        <v>61000</v>
      </c>
      <c r="BC724" s="103">
        <v>106000</v>
      </c>
      <c r="BD724" s="102">
        <v>1254000</v>
      </c>
      <c r="BE724" s="104">
        <v>6.6000000000000003E-2</v>
      </c>
      <c r="BF724" s="105">
        <v>0.96</v>
      </c>
      <c r="BG724" s="102">
        <v>21000</v>
      </c>
      <c r="BH724" s="102">
        <v>1343000</v>
      </c>
      <c r="BI724" s="106">
        <v>8.3000000000000004E-2</v>
      </c>
      <c r="BJ724" s="96">
        <v>584</v>
      </c>
      <c r="BK724" s="99">
        <f t="shared" si="45"/>
        <v>0.99099999999999999</v>
      </c>
      <c r="BL724" s="99">
        <f t="shared" si="46"/>
        <v>0.98499999999999999</v>
      </c>
      <c r="CN724" s="97" t="s">
        <v>1539</v>
      </c>
      <c r="CO724" s="96" t="s">
        <v>322</v>
      </c>
      <c r="CP724" s="169" t="s">
        <v>1467</v>
      </c>
      <c r="CQ724" s="169" t="s">
        <v>1461</v>
      </c>
      <c r="CR724" s="98">
        <v>49000</v>
      </c>
      <c r="CS724" s="98">
        <v>83500</v>
      </c>
      <c r="CT724" s="170">
        <v>0.56999999999999995</v>
      </c>
    </row>
    <row r="725" spans="47:98" ht="21" hidden="1" customHeight="1" x14ac:dyDescent="0.25">
      <c r="AU725" s="99"/>
      <c r="AV725" s="100">
        <v>846</v>
      </c>
      <c r="AW725" s="96" t="s">
        <v>2582</v>
      </c>
      <c r="AX725" s="96" t="s">
        <v>745</v>
      </c>
      <c r="AY725" s="101" t="s">
        <v>152</v>
      </c>
      <c r="AZ725" s="101" t="s">
        <v>177</v>
      </c>
      <c r="BA725" s="102">
        <v>152000</v>
      </c>
      <c r="BB725" s="103">
        <v>43000</v>
      </c>
      <c r="BC725" s="103">
        <v>60500</v>
      </c>
      <c r="BD725" s="102">
        <v>410700</v>
      </c>
      <c r="BE725" s="104">
        <v>4.5999999999999999E-2</v>
      </c>
      <c r="BF725" s="105">
        <v>0.97</v>
      </c>
      <c r="BG725" s="102">
        <v>15250</v>
      </c>
      <c r="BH725" s="102">
        <v>473900</v>
      </c>
      <c r="BI725" s="106">
        <v>6.5000000000000002E-2</v>
      </c>
      <c r="BJ725" s="96">
        <v>594</v>
      </c>
      <c r="BK725" s="99">
        <f t="shared" si="45"/>
        <v>0.68600000000000005</v>
      </c>
      <c r="BL725" s="99">
        <f t="shared" si="46"/>
        <v>0.51</v>
      </c>
      <c r="CN725" s="97" t="s">
        <v>1729</v>
      </c>
      <c r="CO725" s="96" t="s">
        <v>668</v>
      </c>
      <c r="CP725" s="169" t="s">
        <v>1467</v>
      </c>
      <c r="CQ725" s="169" t="s">
        <v>177</v>
      </c>
      <c r="CR725" s="98">
        <v>38100</v>
      </c>
      <c r="CS725" s="98">
        <v>65400</v>
      </c>
      <c r="CT725" s="170">
        <v>0.51</v>
      </c>
    </row>
    <row r="726" spans="47:98" ht="21" hidden="1" customHeight="1" x14ac:dyDescent="0.25">
      <c r="AU726" s="99"/>
      <c r="AV726" s="100">
        <v>154</v>
      </c>
      <c r="AW726" s="96" t="s">
        <v>2583</v>
      </c>
      <c r="AX726" s="96" t="s">
        <v>287</v>
      </c>
      <c r="AY726" s="101" t="s">
        <v>152</v>
      </c>
      <c r="AZ726" s="101" t="s">
        <v>169</v>
      </c>
      <c r="BA726" s="102">
        <v>193500</v>
      </c>
      <c r="BB726" s="103">
        <v>53500</v>
      </c>
      <c r="BC726" s="103">
        <v>85000</v>
      </c>
      <c r="BD726" s="102">
        <v>842800</v>
      </c>
      <c r="BE726" s="104">
        <v>5.8999999999999997E-2</v>
      </c>
      <c r="BF726" s="105">
        <v>0.9</v>
      </c>
      <c r="BG726" s="102">
        <v>16750</v>
      </c>
      <c r="BH726" s="102">
        <v>920300</v>
      </c>
      <c r="BI726" s="106">
        <v>7.6999999999999999E-2</v>
      </c>
      <c r="BJ726" s="96">
        <v>595</v>
      </c>
      <c r="BK726" s="99">
        <f t="shared" si="45"/>
        <v>0.88400000000000001</v>
      </c>
      <c r="BL726" s="99">
        <f t="shared" si="46"/>
        <v>0.94199999999999995</v>
      </c>
      <c r="CN726" s="97" t="s">
        <v>1679</v>
      </c>
      <c r="CO726" s="96" t="s">
        <v>552</v>
      </c>
      <c r="CP726" s="169" t="s">
        <v>1467</v>
      </c>
      <c r="CQ726" s="169" t="s">
        <v>192</v>
      </c>
      <c r="CR726" s="98">
        <v>43800</v>
      </c>
      <c r="CS726" s="98">
        <v>69200</v>
      </c>
      <c r="CT726" s="170">
        <v>0.69</v>
      </c>
    </row>
    <row r="727" spans="47:98" ht="21" hidden="1" customHeight="1" x14ac:dyDescent="0.25">
      <c r="AU727" s="99"/>
      <c r="AV727" s="100">
        <v>677</v>
      </c>
      <c r="AW727" s="96" t="s">
        <v>2628</v>
      </c>
      <c r="AX727" s="96" t="s">
        <v>637</v>
      </c>
      <c r="AY727" s="101" t="s">
        <v>212</v>
      </c>
      <c r="AZ727" s="101" t="s">
        <v>213</v>
      </c>
      <c r="BA727" s="102">
        <v>207500</v>
      </c>
      <c r="BB727" s="103">
        <v>42000</v>
      </c>
      <c r="BC727" s="103">
        <v>71000</v>
      </c>
      <c r="BD727" s="102">
        <v>486300</v>
      </c>
      <c r="BE727" s="104">
        <v>4.2000000000000003E-2</v>
      </c>
      <c r="BF727" s="105">
        <v>0.48</v>
      </c>
      <c r="BG727" s="102">
        <v>9750</v>
      </c>
      <c r="BH727" s="102">
        <v>526400</v>
      </c>
      <c r="BI727" s="106">
        <v>0.05</v>
      </c>
      <c r="BJ727" s="96">
        <v>629</v>
      </c>
      <c r="BK727" s="99">
        <f t="shared" si="45"/>
        <v>0.91500000000000004</v>
      </c>
      <c r="BL727" s="99">
        <f t="shared" si="46"/>
        <v>0.41699999999999998</v>
      </c>
      <c r="CN727" s="97" t="s">
        <v>1549</v>
      </c>
      <c r="CO727" s="169" t="s">
        <v>1865</v>
      </c>
      <c r="CP727" s="169" t="s">
        <v>1448</v>
      </c>
      <c r="CQ727" s="169" t="s">
        <v>1476</v>
      </c>
      <c r="CR727" s="98">
        <v>50900</v>
      </c>
      <c r="CS727" s="98">
        <v>82500</v>
      </c>
      <c r="CT727" s="170">
        <v>0.67</v>
      </c>
    </row>
    <row r="728" spans="47:98" ht="21" hidden="1" customHeight="1" x14ac:dyDescent="0.25">
      <c r="AU728" s="99"/>
      <c r="AV728" s="100">
        <v>554</v>
      </c>
      <c r="AW728" s="96" t="s">
        <v>2635</v>
      </c>
      <c r="AX728" s="96" t="s">
        <v>558</v>
      </c>
      <c r="AY728" s="101" t="s">
        <v>152</v>
      </c>
      <c r="AZ728" s="101" t="s">
        <v>171</v>
      </c>
      <c r="BA728" s="102">
        <v>160500</v>
      </c>
      <c r="BB728" s="103">
        <v>44000</v>
      </c>
      <c r="BC728" s="103">
        <v>79000</v>
      </c>
      <c r="BD728" s="102">
        <v>548700</v>
      </c>
      <c r="BE728" s="104">
        <v>5.1999999999999998E-2</v>
      </c>
      <c r="BF728" s="105">
        <v>1</v>
      </c>
      <c r="BG728" s="102">
        <v>14500</v>
      </c>
      <c r="BH728" s="102">
        <v>607600</v>
      </c>
      <c r="BI728" s="106">
        <v>6.8000000000000005E-2</v>
      </c>
      <c r="BJ728" s="96">
        <v>636</v>
      </c>
      <c r="BK728" s="99">
        <f t="shared" si="45"/>
        <v>0.74099999999999999</v>
      </c>
      <c r="BL728" s="99">
        <f t="shared" si="46"/>
        <v>0.57999999999999996</v>
      </c>
      <c r="CN728" s="97" t="s">
        <v>1556</v>
      </c>
      <c r="CO728" s="96" t="s">
        <v>284</v>
      </c>
      <c r="CP728" s="169" t="s">
        <v>1451</v>
      </c>
      <c r="CQ728" s="169" t="s">
        <v>195</v>
      </c>
      <c r="CR728" s="98">
        <v>48400</v>
      </c>
      <c r="CS728" s="98">
        <v>81700</v>
      </c>
      <c r="CT728" s="170">
        <v>0.44</v>
      </c>
    </row>
    <row r="729" spans="47:98" ht="21" hidden="1" customHeight="1" x14ac:dyDescent="0.25">
      <c r="AU729" s="99"/>
      <c r="AV729" s="100">
        <v>525</v>
      </c>
      <c r="AW729" s="96" t="s">
        <v>2640</v>
      </c>
      <c r="AX729" s="96" t="s">
        <v>541</v>
      </c>
      <c r="AY729" s="101" t="s">
        <v>152</v>
      </c>
      <c r="AZ729" s="101" t="s">
        <v>171</v>
      </c>
      <c r="BA729" s="102">
        <v>218500</v>
      </c>
      <c r="BB729" s="103">
        <v>40500</v>
      </c>
      <c r="BC729" s="103">
        <v>81000</v>
      </c>
      <c r="BD729" s="102">
        <v>563100</v>
      </c>
      <c r="BE729" s="104">
        <v>4.4999999999999998E-2</v>
      </c>
      <c r="BF729" s="105">
        <v>0.47</v>
      </c>
      <c r="BG729" s="102">
        <v>33250</v>
      </c>
      <c r="BH729" s="102">
        <v>696500</v>
      </c>
      <c r="BI729" s="106">
        <v>7.8E-2</v>
      </c>
      <c r="BJ729" s="96">
        <v>640</v>
      </c>
      <c r="BK729" s="99">
        <f t="shared" si="45"/>
        <v>0.95799999999999996</v>
      </c>
      <c r="BL729" s="99">
        <f t="shared" si="46"/>
        <v>0.28000000000000003</v>
      </c>
      <c r="CN729" s="97" t="s">
        <v>1488</v>
      </c>
      <c r="CO729" s="96" t="s">
        <v>221</v>
      </c>
      <c r="CP729" s="169" t="s">
        <v>1448</v>
      </c>
      <c r="CQ729" s="169" t="s">
        <v>1461</v>
      </c>
      <c r="CR729" s="98">
        <v>44500</v>
      </c>
      <c r="CS729" s="98">
        <v>93300</v>
      </c>
      <c r="CT729" s="170">
        <v>0.47</v>
      </c>
    </row>
    <row r="730" spans="47:98" ht="21" hidden="1" customHeight="1" x14ac:dyDescent="0.25">
      <c r="AU730" s="99"/>
      <c r="AV730" s="100">
        <v>1016</v>
      </c>
      <c r="AW730" s="96" t="s">
        <v>2685</v>
      </c>
      <c r="AX730" s="96" t="s">
        <v>855</v>
      </c>
      <c r="AY730" s="101" t="s">
        <v>152</v>
      </c>
      <c r="AZ730" s="101" t="s">
        <v>166</v>
      </c>
      <c r="BA730" s="102">
        <v>152500</v>
      </c>
      <c r="BB730" s="103">
        <v>41000</v>
      </c>
      <c r="BC730" s="103">
        <v>71000</v>
      </c>
      <c r="BD730" s="102">
        <v>331500</v>
      </c>
      <c r="BE730" s="104">
        <v>4.1000000000000002E-2</v>
      </c>
      <c r="BF730" s="105">
        <v>1</v>
      </c>
      <c r="BG730" s="102">
        <v>15250</v>
      </c>
      <c r="BH730" s="102">
        <v>393800</v>
      </c>
      <c r="BI730" s="106">
        <v>5.8999999999999997E-2</v>
      </c>
      <c r="BJ730" s="96">
        <v>670</v>
      </c>
      <c r="BK730" s="99">
        <f t="shared" si="45"/>
        <v>0.69299999999999995</v>
      </c>
      <c r="BL730" s="99">
        <f t="shared" si="46"/>
        <v>0.32800000000000001</v>
      </c>
      <c r="CN730" s="97" t="s">
        <v>1750</v>
      </c>
      <c r="CO730" s="96" t="s">
        <v>582</v>
      </c>
      <c r="CP730" s="169" t="s">
        <v>1462</v>
      </c>
      <c r="CQ730" s="169" t="s">
        <v>171</v>
      </c>
      <c r="CR730" s="98">
        <v>41800</v>
      </c>
      <c r="CS730" s="98">
        <v>64000</v>
      </c>
      <c r="CT730" s="170">
        <v>0.49</v>
      </c>
    </row>
    <row r="731" spans="47:98" ht="21" hidden="1" customHeight="1" x14ac:dyDescent="0.25">
      <c r="AU731" s="99"/>
      <c r="AV731" s="100">
        <v>225</v>
      </c>
      <c r="AW731" s="96" t="s">
        <v>2686</v>
      </c>
      <c r="AX731" s="96" t="s">
        <v>339</v>
      </c>
      <c r="AY731" s="101" t="s">
        <v>152</v>
      </c>
      <c r="AZ731" s="101" t="s">
        <v>166</v>
      </c>
      <c r="BA731" s="102">
        <v>221500</v>
      </c>
      <c r="BB731" s="103">
        <v>45500</v>
      </c>
      <c r="BC731" s="103">
        <v>89000</v>
      </c>
      <c r="BD731" s="102">
        <v>758000</v>
      </c>
      <c r="BE731" s="104">
        <v>5.1999999999999998E-2</v>
      </c>
      <c r="BF731" s="105">
        <v>0.95</v>
      </c>
      <c r="BG731" s="102">
        <v>20000</v>
      </c>
      <c r="BH731" s="102">
        <v>848900</v>
      </c>
      <c r="BI731" s="106">
        <v>7.0999999999999994E-2</v>
      </c>
      <c r="BJ731" s="96">
        <v>671</v>
      </c>
      <c r="BK731" s="99">
        <f t="shared" si="45"/>
        <v>0.96899999999999997</v>
      </c>
      <c r="BL731" s="99">
        <f t="shared" si="46"/>
        <v>0.69099999999999995</v>
      </c>
      <c r="CN731" s="97">
        <v>342</v>
      </c>
      <c r="CO731" s="96" t="s">
        <v>726</v>
      </c>
      <c r="CP731" s="169" t="s">
        <v>1451</v>
      </c>
      <c r="CQ731" s="169" t="s">
        <v>166</v>
      </c>
      <c r="CR731" s="98">
        <v>42100</v>
      </c>
      <c r="CS731" s="98">
        <v>78200</v>
      </c>
      <c r="CT731" s="170">
        <v>0.39</v>
      </c>
    </row>
    <row r="732" spans="47:98" ht="21" hidden="1" customHeight="1" x14ac:dyDescent="0.25">
      <c r="AU732" s="99"/>
      <c r="AV732" s="100">
        <v>70</v>
      </c>
      <c r="AW732" s="96" t="s">
        <v>2696</v>
      </c>
      <c r="AX732" s="96" t="s">
        <v>227</v>
      </c>
      <c r="AY732" s="101" t="s">
        <v>159</v>
      </c>
      <c r="AZ732" s="101" t="s">
        <v>192</v>
      </c>
      <c r="BA732" s="102">
        <v>83000</v>
      </c>
      <c r="BB732" s="103">
        <v>49000</v>
      </c>
      <c r="BC732" s="103">
        <v>94500</v>
      </c>
      <c r="BD732" s="102">
        <v>1023000</v>
      </c>
      <c r="BE732" s="104">
        <v>9.1999999999999998E-2</v>
      </c>
      <c r="BF732" s="105">
        <v>0.68</v>
      </c>
      <c r="BG732" s="102">
        <v>7500</v>
      </c>
      <c r="BH732" s="102">
        <v>1056000</v>
      </c>
      <c r="BI732" s="106">
        <v>0.11</v>
      </c>
      <c r="BJ732" s="96">
        <v>683</v>
      </c>
      <c r="BK732" s="99">
        <f t="shared" si="45"/>
        <v>0.13500000000000001</v>
      </c>
      <c r="BL732" s="99">
        <f t="shared" si="46"/>
        <v>0.83399999999999996</v>
      </c>
      <c r="CN732" s="97" t="s">
        <v>1618</v>
      </c>
      <c r="CO732" s="96" t="s">
        <v>695</v>
      </c>
      <c r="CP732" s="169" t="s">
        <v>1451</v>
      </c>
      <c r="CQ732" s="169" t="s">
        <v>195</v>
      </c>
      <c r="CR732" s="98">
        <v>39200</v>
      </c>
      <c r="CS732" s="98">
        <v>75300</v>
      </c>
      <c r="CT732" s="170">
        <v>0.5</v>
      </c>
    </row>
    <row r="733" spans="47:98" ht="21" hidden="1" customHeight="1" x14ac:dyDescent="0.25">
      <c r="AU733" s="99"/>
      <c r="AV733" s="100">
        <v>78</v>
      </c>
      <c r="AW733" s="96" t="s">
        <v>2697</v>
      </c>
      <c r="AX733" s="96" t="s">
        <v>227</v>
      </c>
      <c r="AY733" s="101" t="s">
        <v>163</v>
      </c>
      <c r="AZ733" s="101" t="s">
        <v>192</v>
      </c>
      <c r="BA733" s="102">
        <v>117000</v>
      </c>
      <c r="BB733" s="103">
        <v>49000</v>
      </c>
      <c r="BC733" s="103">
        <v>94500</v>
      </c>
      <c r="BD733" s="102">
        <v>989100</v>
      </c>
      <c r="BE733" s="104">
        <v>7.9000000000000001E-2</v>
      </c>
      <c r="BF733" s="105">
        <v>0.68</v>
      </c>
      <c r="BG733" s="102">
        <v>7500</v>
      </c>
      <c r="BH733" s="102">
        <v>989100</v>
      </c>
      <c r="BI733" s="106">
        <v>7.9000000000000001E-2</v>
      </c>
      <c r="BJ733" s="96">
        <v>683</v>
      </c>
      <c r="BK733" s="99">
        <f t="shared" si="45"/>
        <v>0.434</v>
      </c>
      <c r="BL733" s="99">
        <f t="shared" si="46"/>
        <v>0.83399999999999996</v>
      </c>
      <c r="CN733" s="97" t="s">
        <v>1817</v>
      </c>
      <c r="CO733" s="96" t="s">
        <v>999</v>
      </c>
      <c r="CP733" s="169" t="s">
        <v>1467</v>
      </c>
      <c r="CQ733" s="169" t="s">
        <v>1476</v>
      </c>
      <c r="CR733" s="98">
        <v>40400</v>
      </c>
      <c r="CS733" s="98">
        <v>57000</v>
      </c>
      <c r="CT733" s="170">
        <v>0.59</v>
      </c>
    </row>
    <row r="734" spans="47:98" ht="21" hidden="1" customHeight="1" x14ac:dyDescent="0.25">
      <c r="AU734" s="99"/>
      <c r="AV734" s="100">
        <v>341</v>
      </c>
      <c r="AW734" s="96" t="s">
        <v>2699</v>
      </c>
      <c r="AX734" s="96" t="s">
        <v>418</v>
      </c>
      <c r="AY734" s="101" t="s">
        <v>159</v>
      </c>
      <c r="AZ734" s="101" t="s">
        <v>192</v>
      </c>
      <c r="BA734" s="102">
        <v>83000</v>
      </c>
      <c r="BB734" s="103" t="s">
        <v>1967</v>
      </c>
      <c r="BC734" s="103" t="s">
        <v>1967</v>
      </c>
      <c r="BD734" s="102">
        <v>663100</v>
      </c>
      <c r="BE734" s="104">
        <v>7.6999999999999999E-2</v>
      </c>
      <c r="BF734" s="105">
        <v>0.59</v>
      </c>
      <c r="BG734" s="102">
        <v>7000</v>
      </c>
      <c r="BH734" s="102">
        <v>692200</v>
      </c>
      <c r="BI734" s="106">
        <v>9.2999999999999999E-2</v>
      </c>
      <c r="BK734" s="99">
        <f t="shared" si="45"/>
        <v>0.13500000000000001</v>
      </c>
      <c r="BL734" s="99" t="str">
        <f t="shared" si="46"/>
        <v>No Data</v>
      </c>
      <c r="CN734" s="97" t="s">
        <v>1806</v>
      </c>
      <c r="CO734" s="96" t="s">
        <v>984</v>
      </c>
      <c r="CP734" s="169" t="s">
        <v>1451</v>
      </c>
      <c r="CQ734" s="169" t="s">
        <v>177</v>
      </c>
      <c r="CR734" s="98">
        <v>37400</v>
      </c>
      <c r="CS734" s="98">
        <v>58700</v>
      </c>
      <c r="CT734" s="170">
        <v>0.52</v>
      </c>
    </row>
    <row r="735" spans="47:98" ht="21" hidden="1" customHeight="1" x14ac:dyDescent="0.25">
      <c r="AU735" s="99"/>
      <c r="AV735" s="100">
        <v>394</v>
      </c>
      <c r="AW735" s="96" t="s">
        <v>2700</v>
      </c>
      <c r="AX735" s="96" t="s">
        <v>418</v>
      </c>
      <c r="AY735" s="101" t="s">
        <v>163</v>
      </c>
      <c r="AZ735" s="101" t="s">
        <v>192</v>
      </c>
      <c r="BA735" s="102">
        <v>115000</v>
      </c>
      <c r="BB735" s="103" t="s">
        <v>1967</v>
      </c>
      <c r="BC735" s="103" t="s">
        <v>1967</v>
      </c>
      <c r="BD735" s="102">
        <v>631200</v>
      </c>
      <c r="BE735" s="104">
        <v>6.6000000000000003E-2</v>
      </c>
      <c r="BF735" s="105">
        <v>0.59</v>
      </c>
      <c r="BG735" s="102">
        <v>7000</v>
      </c>
      <c r="BH735" s="102">
        <v>631200</v>
      </c>
      <c r="BI735" s="106">
        <v>6.6000000000000003E-2</v>
      </c>
      <c r="BK735" s="99">
        <f t="shared" si="45"/>
        <v>0.42</v>
      </c>
      <c r="BL735" s="99" t="str">
        <f t="shared" si="46"/>
        <v>No Data</v>
      </c>
      <c r="CN735" s="97" t="s">
        <v>1564</v>
      </c>
      <c r="CO735" s="96" t="s">
        <v>1565</v>
      </c>
      <c r="CP735" s="169" t="s">
        <v>1451</v>
      </c>
      <c r="CQ735" s="169" t="s">
        <v>195</v>
      </c>
      <c r="CR735" s="98">
        <v>49700</v>
      </c>
      <c r="CS735" s="98">
        <v>80900</v>
      </c>
      <c r="CT735" s="170">
        <v>0.59</v>
      </c>
    </row>
    <row r="736" spans="47:98" ht="21" hidden="1" customHeight="1" x14ac:dyDescent="0.25">
      <c r="AU736" s="99"/>
      <c r="AV736" s="100">
        <v>140</v>
      </c>
      <c r="AW736" s="96" t="s">
        <v>2701</v>
      </c>
      <c r="AX736" s="96" t="s">
        <v>277</v>
      </c>
      <c r="AY736" s="101" t="s">
        <v>159</v>
      </c>
      <c r="AZ736" s="101" t="s">
        <v>192</v>
      </c>
      <c r="BA736" s="102">
        <v>81000</v>
      </c>
      <c r="BB736" s="103">
        <v>47500</v>
      </c>
      <c r="BC736" s="103">
        <v>87000</v>
      </c>
      <c r="BD736" s="102">
        <v>861700</v>
      </c>
      <c r="BE736" s="104">
        <v>8.6999999999999994E-2</v>
      </c>
      <c r="BF736" s="105">
        <v>0.52</v>
      </c>
      <c r="BG736" s="102">
        <v>6250</v>
      </c>
      <c r="BH736" s="102">
        <v>887100</v>
      </c>
      <c r="BI736" s="106">
        <v>0.1</v>
      </c>
      <c r="BJ736" s="96">
        <v>687</v>
      </c>
      <c r="BK736" s="99">
        <f t="shared" si="45"/>
        <v>0.111</v>
      </c>
      <c r="BL736" s="99">
        <f t="shared" si="46"/>
        <v>0.78400000000000003</v>
      </c>
      <c r="CN736" s="97">
        <v>309</v>
      </c>
      <c r="CO736" s="96" t="s">
        <v>1576</v>
      </c>
      <c r="CP736" s="169" t="s">
        <v>1451</v>
      </c>
      <c r="CQ736" s="169" t="s">
        <v>177</v>
      </c>
      <c r="CR736" s="98">
        <v>64400</v>
      </c>
      <c r="CS736" s="98">
        <v>79700</v>
      </c>
      <c r="CT736" s="170">
        <v>0.84</v>
      </c>
    </row>
    <row r="737" spans="47:98" ht="21" hidden="1" customHeight="1" x14ac:dyDescent="0.25">
      <c r="AU737" s="99"/>
      <c r="AV737" s="100">
        <v>173</v>
      </c>
      <c r="AW737" s="96" t="s">
        <v>2702</v>
      </c>
      <c r="AX737" s="96" t="s">
        <v>277</v>
      </c>
      <c r="AY737" s="101" t="s">
        <v>163</v>
      </c>
      <c r="AZ737" s="101" t="s">
        <v>192</v>
      </c>
      <c r="BA737" s="102">
        <v>112500</v>
      </c>
      <c r="BB737" s="103">
        <v>47500</v>
      </c>
      <c r="BC737" s="103">
        <v>87000</v>
      </c>
      <c r="BD737" s="102">
        <v>830100</v>
      </c>
      <c r="BE737" s="104">
        <v>7.4999999999999997E-2</v>
      </c>
      <c r="BF737" s="105">
        <v>0.52</v>
      </c>
      <c r="BG737" s="102">
        <v>6250</v>
      </c>
      <c r="BH737" s="102">
        <v>830100</v>
      </c>
      <c r="BI737" s="106">
        <v>7.4999999999999997E-2</v>
      </c>
      <c r="BJ737" s="96">
        <v>687</v>
      </c>
      <c r="BK737" s="99">
        <f t="shared" si="45"/>
        <v>0.40300000000000002</v>
      </c>
      <c r="BL737" s="99">
        <f t="shared" si="46"/>
        <v>0.78400000000000003</v>
      </c>
      <c r="CN737" s="97" t="s">
        <v>1568</v>
      </c>
      <c r="CO737" s="96" t="s">
        <v>1569</v>
      </c>
      <c r="CP737" s="169" t="s">
        <v>1467</v>
      </c>
      <c r="CQ737" s="169" t="s">
        <v>177</v>
      </c>
      <c r="CR737" s="98">
        <v>41300</v>
      </c>
      <c r="CS737" s="98">
        <v>80600</v>
      </c>
      <c r="CT737" s="170">
        <v>0.61</v>
      </c>
    </row>
    <row r="738" spans="47:98" ht="21" hidden="1" customHeight="1" x14ac:dyDescent="0.25">
      <c r="AU738" s="99"/>
      <c r="AV738" s="100">
        <v>1086</v>
      </c>
      <c r="AW738" s="96" t="s">
        <v>2703</v>
      </c>
      <c r="AX738" s="96" t="s">
        <v>897</v>
      </c>
      <c r="AY738" s="101" t="s">
        <v>159</v>
      </c>
      <c r="AZ738" s="101" t="s">
        <v>195</v>
      </c>
      <c r="BA738" s="102">
        <v>82000</v>
      </c>
      <c r="BB738" s="103">
        <v>38500</v>
      </c>
      <c r="BC738" s="103">
        <v>64500</v>
      </c>
      <c r="BD738" s="102">
        <v>300200</v>
      </c>
      <c r="BE738" s="104">
        <v>5.3999999999999999E-2</v>
      </c>
      <c r="BF738" s="105">
        <v>0.72</v>
      </c>
      <c r="BG738" s="102">
        <v>6250</v>
      </c>
      <c r="BH738" s="102">
        <v>327100</v>
      </c>
      <c r="BI738" s="106">
        <v>6.8000000000000005E-2</v>
      </c>
      <c r="BJ738" s="96">
        <v>688</v>
      </c>
      <c r="BK738" s="99">
        <f t="shared" si="45"/>
        <v>0.125</v>
      </c>
      <c r="BL738" s="99">
        <f t="shared" si="46"/>
        <v>0.14499999999999999</v>
      </c>
      <c r="CN738" s="97" t="s">
        <v>1494</v>
      </c>
      <c r="CO738" s="96" t="s">
        <v>209</v>
      </c>
      <c r="CP738" s="169" t="s">
        <v>1451</v>
      </c>
      <c r="CQ738" s="169" t="s">
        <v>177</v>
      </c>
      <c r="CR738" s="98">
        <v>53300</v>
      </c>
      <c r="CS738" s="98">
        <v>90900</v>
      </c>
      <c r="CT738" s="170">
        <v>0.6</v>
      </c>
    </row>
    <row r="739" spans="47:98" ht="21" hidden="1" customHeight="1" x14ac:dyDescent="0.25">
      <c r="AU739" s="99"/>
      <c r="AV739" s="100">
        <v>1165</v>
      </c>
      <c r="AW739" s="96" t="s">
        <v>2704</v>
      </c>
      <c r="AX739" s="96" t="s">
        <v>897</v>
      </c>
      <c r="AY739" s="101" t="s">
        <v>163</v>
      </c>
      <c r="AZ739" s="101" t="s">
        <v>195</v>
      </c>
      <c r="BA739" s="102">
        <v>116000</v>
      </c>
      <c r="BB739" s="103">
        <v>38500</v>
      </c>
      <c r="BC739" s="103">
        <v>64500</v>
      </c>
      <c r="BD739" s="102">
        <v>265700</v>
      </c>
      <c r="BE739" s="104">
        <v>4.2000000000000003E-2</v>
      </c>
      <c r="BF739" s="105">
        <v>0.72</v>
      </c>
      <c r="BG739" s="102">
        <v>6250</v>
      </c>
      <c r="BH739" s="102">
        <v>265700</v>
      </c>
      <c r="BI739" s="106">
        <v>4.2000000000000003E-2</v>
      </c>
      <c r="BJ739" s="96">
        <v>688</v>
      </c>
      <c r="BK739" s="99">
        <f t="shared" si="45"/>
        <v>0.42599999999999999</v>
      </c>
      <c r="BL739" s="99">
        <f t="shared" si="46"/>
        <v>0.14499999999999999</v>
      </c>
      <c r="CN739" s="97" t="s">
        <v>1607</v>
      </c>
      <c r="CO739" s="96" t="s">
        <v>482</v>
      </c>
      <c r="CP739" s="169" t="s">
        <v>1448</v>
      </c>
      <c r="CQ739" s="169" t="s">
        <v>1476</v>
      </c>
      <c r="CR739" s="98">
        <v>42900</v>
      </c>
      <c r="CS739" s="98">
        <v>76300</v>
      </c>
      <c r="CT739" s="170">
        <v>0.5</v>
      </c>
    </row>
    <row r="740" spans="47:98" ht="21" hidden="1" customHeight="1" x14ac:dyDescent="0.25">
      <c r="AU740" s="99"/>
      <c r="AV740" s="100">
        <v>1301</v>
      </c>
      <c r="AW740" s="96" t="s">
        <v>2705</v>
      </c>
      <c r="AX740" s="96" t="s">
        <v>1029</v>
      </c>
      <c r="AY740" s="101" t="s">
        <v>159</v>
      </c>
      <c r="AZ740" s="101" t="s">
        <v>195</v>
      </c>
      <c r="BA740" s="102">
        <v>85500</v>
      </c>
      <c r="BB740" s="103">
        <v>39000</v>
      </c>
      <c r="BC740" s="103">
        <v>57000</v>
      </c>
      <c r="BD740" s="102">
        <v>192200</v>
      </c>
      <c r="BE740" s="104">
        <v>4.1000000000000002E-2</v>
      </c>
      <c r="BF740" s="105">
        <v>0.73</v>
      </c>
      <c r="BG740" s="102">
        <v>6750</v>
      </c>
      <c r="BH740" s="102">
        <v>222100</v>
      </c>
      <c r="BI740" s="106">
        <v>5.6000000000000001E-2</v>
      </c>
      <c r="BJ740" s="96">
        <v>689</v>
      </c>
      <c r="BK740" s="99">
        <f t="shared" si="45"/>
        <v>0.16400000000000001</v>
      </c>
      <c r="BL740" s="99">
        <f t="shared" si="46"/>
        <v>0.16500000000000001</v>
      </c>
      <c r="CN740" s="97" t="s">
        <v>1727</v>
      </c>
      <c r="CO740" s="96" t="s">
        <v>1728</v>
      </c>
      <c r="CP740" s="169" t="s">
        <v>1467</v>
      </c>
      <c r="CQ740" s="169" t="s">
        <v>171</v>
      </c>
      <c r="CR740" s="98">
        <v>36500</v>
      </c>
      <c r="CS740" s="98">
        <v>65500</v>
      </c>
      <c r="CT740" s="169" t="s">
        <v>1459</v>
      </c>
    </row>
    <row r="741" spans="47:98" ht="21" hidden="1" customHeight="1" x14ac:dyDescent="0.25">
      <c r="AU741" s="99"/>
      <c r="AV741" s="100">
        <v>1333</v>
      </c>
      <c r="AW741" s="96" t="s">
        <v>2706</v>
      </c>
      <c r="AX741" s="96" t="s">
        <v>1029</v>
      </c>
      <c r="AY741" s="101" t="s">
        <v>163</v>
      </c>
      <c r="AZ741" s="101" t="s">
        <v>195</v>
      </c>
      <c r="BA741" s="102">
        <v>111000</v>
      </c>
      <c r="BB741" s="103">
        <v>39000</v>
      </c>
      <c r="BC741" s="103">
        <v>57000</v>
      </c>
      <c r="BD741" s="102">
        <v>166900</v>
      </c>
      <c r="BE741" s="104">
        <v>3.2000000000000001E-2</v>
      </c>
      <c r="BF741" s="105">
        <v>0.73</v>
      </c>
      <c r="BG741" s="102">
        <v>6750</v>
      </c>
      <c r="BH741" s="102">
        <v>166900</v>
      </c>
      <c r="BI741" s="106">
        <v>3.2000000000000001E-2</v>
      </c>
      <c r="BJ741" s="96">
        <v>689</v>
      </c>
      <c r="BK741" s="99">
        <f t="shared" si="45"/>
        <v>0.38500000000000001</v>
      </c>
      <c r="BL741" s="99">
        <f t="shared" si="46"/>
        <v>0.16500000000000001</v>
      </c>
      <c r="CN741" s="97" t="s">
        <v>1827</v>
      </c>
      <c r="CO741" s="96" t="s">
        <v>612</v>
      </c>
      <c r="CP741" s="169" t="s">
        <v>1467</v>
      </c>
      <c r="CQ741" s="169" t="s">
        <v>166</v>
      </c>
      <c r="CR741" s="98">
        <v>40000</v>
      </c>
      <c r="CS741" s="98">
        <v>55700</v>
      </c>
      <c r="CT741" s="170">
        <v>0.64</v>
      </c>
    </row>
    <row r="742" spans="47:98" ht="21" hidden="1" customHeight="1" x14ac:dyDescent="0.25">
      <c r="AU742" s="99"/>
      <c r="AV742" s="100">
        <v>901</v>
      </c>
      <c r="AW742" s="96" t="s">
        <v>2707</v>
      </c>
      <c r="AX742" s="96" t="s">
        <v>781</v>
      </c>
      <c r="AY742" s="101" t="s">
        <v>159</v>
      </c>
      <c r="AZ742" s="101" t="s">
        <v>195</v>
      </c>
      <c r="BA742" s="102">
        <v>85000</v>
      </c>
      <c r="BB742" s="103">
        <v>39000</v>
      </c>
      <c r="BC742" s="103">
        <v>59500</v>
      </c>
      <c r="BD742" s="102">
        <v>382900</v>
      </c>
      <c r="BE742" s="104">
        <v>0.06</v>
      </c>
      <c r="BF742" s="105">
        <v>0.56999999999999995</v>
      </c>
      <c r="BG742" s="102">
        <v>5250</v>
      </c>
      <c r="BH742" s="102">
        <v>405400</v>
      </c>
      <c r="BI742" s="106">
        <v>7.0999999999999994E-2</v>
      </c>
      <c r="BJ742" s="96">
        <v>690</v>
      </c>
      <c r="BK742" s="99">
        <f t="shared" si="45"/>
        <v>0.158</v>
      </c>
      <c r="BL742" s="99">
        <f t="shared" si="46"/>
        <v>0.16500000000000001</v>
      </c>
      <c r="CN742" s="97" t="s">
        <v>1767</v>
      </c>
      <c r="CO742" s="96" t="s">
        <v>1768</v>
      </c>
      <c r="CP742" s="169" t="s">
        <v>1447</v>
      </c>
      <c r="CQ742" s="169" t="s">
        <v>166</v>
      </c>
      <c r="CR742" s="98">
        <v>50000</v>
      </c>
      <c r="CS742" s="98">
        <v>62200</v>
      </c>
      <c r="CT742" s="170">
        <v>0.81</v>
      </c>
    </row>
    <row r="743" spans="47:98" ht="21" hidden="1" customHeight="1" x14ac:dyDescent="0.25">
      <c r="AU743" s="99"/>
      <c r="AV743" s="100">
        <v>973</v>
      </c>
      <c r="AW743" s="96" t="s">
        <v>2708</v>
      </c>
      <c r="AX743" s="96" t="s">
        <v>781</v>
      </c>
      <c r="AY743" s="101" t="s">
        <v>163</v>
      </c>
      <c r="AZ743" s="101" t="s">
        <v>195</v>
      </c>
      <c r="BA743" s="102">
        <v>118500</v>
      </c>
      <c r="BB743" s="103">
        <v>39000</v>
      </c>
      <c r="BC743" s="103">
        <v>59500</v>
      </c>
      <c r="BD743" s="102">
        <v>349500</v>
      </c>
      <c r="BE743" s="104">
        <v>4.8000000000000001E-2</v>
      </c>
      <c r="BF743" s="105">
        <v>0.56999999999999995</v>
      </c>
      <c r="BG743" s="102">
        <v>5250</v>
      </c>
      <c r="BH743" s="102">
        <v>349500</v>
      </c>
      <c r="BI743" s="106">
        <v>4.8000000000000001E-2</v>
      </c>
      <c r="BJ743" s="96">
        <v>690</v>
      </c>
      <c r="BK743" s="99">
        <f t="shared" si="45"/>
        <v>0.44700000000000001</v>
      </c>
      <c r="BL743" s="99">
        <f t="shared" si="46"/>
        <v>0.16500000000000001</v>
      </c>
      <c r="CN743" s="97" t="s">
        <v>1544</v>
      </c>
      <c r="CO743" s="96" t="s">
        <v>1545</v>
      </c>
      <c r="CP743" s="169" t="s">
        <v>1462</v>
      </c>
      <c r="CQ743" s="169" t="s">
        <v>177</v>
      </c>
      <c r="CR743" s="98">
        <v>53200</v>
      </c>
      <c r="CS743" s="98">
        <v>82900</v>
      </c>
      <c r="CT743" s="169" t="s">
        <v>1459</v>
      </c>
    </row>
    <row r="744" spans="47:98" ht="21" hidden="1" customHeight="1" x14ac:dyDescent="0.25">
      <c r="AU744" s="99"/>
      <c r="AV744" s="100">
        <v>866</v>
      </c>
      <c r="AW744" s="96" t="s">
        <v>2709</v>
      </c>
      <c r="AX744" s="96" t="s">
        <v>758</v>
      </c>
      <c r="AY744" s="101" t="s">
        <v>159</v>
      </c>
      <c r="AZ744" s="101" t="s">
        <v>195</v>
      </c>
      <c r="BA744" s="102">
        <v>78500</v>
      </c>
      <c r="BB744" s="103">
        <v>40000</v>
      </c>
      <c r="BC744" s="103">
        <v>70000</v>
      </c>
      <c r="BD744" s="102">
        <v>401000</v>
      </c>
      <c r="BE744" s="104">
        <v>6.4000000000000001E-2</v>
      </c>
      <c r="BF744" s="105">
        <v>0.51</v>
      </c>
      <c r="BG744" s="102">
        <v>5750</v>
      </c>
      <c r="BH744" s="102">
        <v>425100</v>
      </c>
      <c r="BI744" s="106">
        <v>7.6999999999999999E-2</v>
      </c>
      <c r="BJ744" s="96">
        <v>691</v>
      </c>
      <c r="BK744" s="99">
        <f t="shared" si="45"/>
        <v>0.09</v>
      </c>
      <c r="BL744" s="99">
        <f t="shared" si="46"/>
        <v>0.23899999999999999</v>
      </c>
      <c r="CN744" s="97" t="s">
        <v>1574</v>
      </c>
      <c r="CO744" s="96" t="s">
        <v>501</v>
      </c>
      <c r="CP744" s="169" t="s">
        <v>1451</v>
      </c>
      <c r="CQ744" s="169" t="s">
        <v>171</v>
      </c>
      <c r="CR744" s="98">
        <v>47800</v>
      </c>
      <c r="CS744" s="98">
        <v>80100</v>
      </c>
      <c r="CT744" s="170">
        <v>0.54</v>
      </c>
    </row>
    <row r="745" spans="47:98" ht="21" hidden="1" customHeight="1" x14ac:dyDescent="0.25">
      <c r="AU745" s="99"/>
      <c r="AV745" s="100">
        <v>935</v>
      </c>
      <c r="AW745" s="96" t="s">
        <v>2710</v>
      </c>
      <c r="AX745" s="96" t="s">
        <v>758</v>
      </c>
      <c r="AY745" s="101" t="s">
        <v>163</v>
      </c>
      <c r="AZ745" s="101" t="s">
        <v>195</v>
      </c>
      <c r="BA745" s="102">
        <v>111000</v>
      </c>
      <c r="BB745" s="103">
        <v>40000</v>
      </c>
      <c r="BC745" s="103">
        <v>70000</v>
      </c>
      <c r="BD745" s="102">
        <v>368000</v>
      </c>
      <c r="BE745" s="104">
        <v>5.0999999999999997E-2</v>
      </c>
      <c r="BF745" s="105">
        <v>0.51</v>
      </c>
      <c r="BG745" s="102">
        <v>5750</v>
      </c>
      <c r="BH745" s="102">
        <v>368000</v>
      </c>
      <c r="BI745" s="106">
        <v>5.0999999999999997E-2</v>
      </c>
      <c r="BJ745" s="96">
        <v>691</v>
      </c>
      <c r="BK745" s="99">
        <f t="shared" si="45"/>
        <v>0.38500000000000001</v>
      </c>
      <c r="BL745" s="99">
        <f t="shared" si="46"/>
        <v>0.23899999999999999</v>
      </c>
      <c r="CN745" s="97" t="s">
        <v>1591</v>
      </c>
      <c r="CO745" s="96" t="s">
        <v>409</v>
      </c>
      <c r="CP745" s="169" t="s">
        <v>1467</v>
      </c>
      <c r="CQ745" s="169" t="s">
        <v>177</v>
      </c>
      <c r="CR745" s="98">
        <v>41200</v>
      </c>
      <c r="CS745" s="98">
        <v>78100</v>
      </c>
      <c r="CT745" s="170">
        <v>0.49</v>
      </c>
    </row>
    <row r="746" spans="47:98" ht="21" hidden="1" customHeight="1" x14ac:dyDescent="0.25">
      <c r="AU746" s="99"/>
      <c r="AV746" s="100">
        <v>709</v>
      </c>
      <c r="AW746" s="96" t="s">
        <v>2711</v>
      </c>
      <c r="AX746" s="96" t="s">
        <v>660</v>
      </c>
      <c r="AY746" s="101" t="s">
        <v>159</v>
      </c>
      <c r="AZ746" s="101" t="s">
        <v>195</v>
      </c>
      <c r="BA746" s="102">
        <v>86000</v>
      </c>
      <c r="BB746" s="103">
        <v>36000</v>
      </c>
      <c r="BC746" s="103">
        <v>71000</v>
      </c>
      <c r="BD746" s="102">
        <v>470900</v>
      </c>
      <c r="BE746" s="104">
        <v>6.6000000000000003E-2</v>
      </c>
      <c r="BF746" s="105">
        <v>0.74</v>
      </c>
      <c r="BG746" s="102">
        <v>6000</v>
      </c>
      <c r="BH746" s="102">
        <v>496900</v>
      </c>
      <c r="BI746" s="106">
        <v>7.9000000000000001E-2</v>
      </c>
      <c r="BJ746" s="96">
        <v>692</v>
      </c>
      <c r="BK746" s="99">
        <f t="shared" si="45"/>
        <v>0.17499999999999999</v>
      </c>
      <c r="BL746" s="99">
        <f t="shared" si="46"/>
        <v>4.2999999999999997E-2</v>
      </c>
      <c r="CN746" s="97" t="s">
        <v>1670</v>
      </c>
      <c r="CO746" s="96" t="s">
        <v>554</v>
      </c>
      <c r="CP746" s="169" t="s">
        <v>1467</v>
      </c>
      <c r="CQ746" s="169" t="s">
        <v>1476</v>
      </c>
      <c r="CR746" s="98">
        <v>36800</v>
      </c>
      <c r="CS746" s="98">
        <v>69800</v>
      </c>
      <c r="CT746" s="170">
        <v>0.63</v>
      </c>
    </row>
    <row r="747" spans="47:98" ht="21" hidden="1" customHeight="1" x14ac:dyDescent="0.25">
      <c r="AU747" s="99"/>
      <c r="AV747" s="100">
        <v>787</v>
      </c>
      <c r="AW747" s="96" t="s">
        <v>2712</v>
      </c>
      <c r="AX747" s="96" t="s">
        <v>660</v>
      </c>
      <c r="AY747" s="101" t="s">
        <v>163</v>
      </c>
      <c r="AZ747" s="101" t="s">
        <v>195</v>
      </c>
      <c r="BA747" s="102">
        <v>120000</v>
      </c>
      <c r="BB747" s="103">
        <v>36000</v>
      </c>
      <c r="BC747" s="103">
        <v>71000</v>
      </c>
      <c r="BD747" s="102">
        <v>436900</v>
      </c>
      <c r="BE747" s="104">
        <v>5.3999999999999999E-2</v>
      </c>
      <c r="BF747" s="105">
        <v>0.74</v>
      </c>
      <c r="BG747" s="102">
        <v>6000</v>
      </c>
      <c r="BH747" s="102">
        <v>436900</v>
      </c>
      <c r="BI747" s="106">
        <v>5.3999999999999999E-2</v>
      </c>
      <c r="BJ747" s="96">
        <v>692</v>
      </c>
      <c r="BK747" s="99">
        <f t="shared" si="45"/>
        <v>0.46300000000000002</v>
      </c>
      <c r="BL747" s="99">
        <f t="shared" si="46"/>
        <v>4.2999999999999997E-2</v>
      </c>
      <c r="CN747" s="97" t="s">
        <v>1710</v>
      </c>
      <c r="CO747" s="96" t="s">
        <v>761</v>
      </c>
      <c r="CP747" s="169" t="s">
        <v>1462</v>
      </c>
      <c r="CQ747" s="169" t="s">
        <v>195</v>
      </c>
      <c r="CR747" s="98">
        <v>37600</v>
      </c>
      <c r="CS747" s="98">
        <v>66800</v>
      </c>
      <c r="CT747" s="170">
        <v>0.56000000000000005</v>
      </c>
    </row>
    <row r="748" spans="47:98" ht="21" hidden="1" customHeight="1" x14ac:dyDescent="0.25">
      <c r="AU748" s="99"/>
      <c r="AV748" s="100">
        <v>816</v>
      </c>
      <c r="AW748" s="96" t="s">
        <v>2713</v>
      </c>
      <c r="AX748" s="96" t="s">
        <v>728</v>
      </c>
      <c r="AY748" s="101" t="s">
        <v>159</v>
      </c>
      <c r="AZ748" s="101" t="s">
        <v>195</v>
      </c>
      <c r="BA748" s="102">
        <v>81000</v>
      </c>
      <c r="BB748" s="103">
        <v>37500</v>
      </c>
      <c r="BC748" s="103">
        <v>70000</v>
      </c>
      <c r="BD748" s="102">
        <v>425300</v>
      </c>
      <c r="BE748" s="104">
        <v>6.4000000000000001E-2</v>
      </c>
      <c r="BF748" s="105">
        <v>0.77</v>
      </c>
      <c r="BG748" s="102">
        <v>5500</v>
      </c>
      <c r="BH748" s="102">
        <v>449400</v>
      </c>
      <c r="BI748" s="106">
        <v>7.6999999999999999E-2</v>
      </c>
      <c r="BJ748" s="96">
        <v>693</v>
      </c>
      <c r="BK748" s="99">
        <f t="shared" si="45"/>
        <v>0.111</v>
      </c>
      <c r="BL748" s="99">
        <f t="shared" si="46"/>
        <v>9.7000000000000003E-2</v>
      </c>
      <c r="CN748" s="97" t="s">
        <v>1458</v>
      </c>
      <c r="CO748" s="96" t="s">
        <v>217</v>
      </c>
      <c r="CP748" s="169" t="s">
        <v>1451</v>
      </c>
      <c r="CQ748" s="169" t="s">
        <v>166</v>
      </c>
      <c r="CR748" s="98">
        <v>48800</v>
      </c>
      <c r="CS748" s="98">
        <v>115000</v>
      </c>
      <c r="CT748" s="170">
        <v>0.55000000000000004</v>
      </c>
    </row>
    <row r="749" spans="47:98" ht="21" hidden="1" customHeight="1" x14ac:dyDescent="0.25">
      <c r="AU749" s="99"/>
      <c r="AV749" s="100">
        <v>885</v>
      </c>
      <c r="AW749" s="96" t="s">
        <v>2714</v>
      </c>
      <c r="AX749" s="96" t="s">
        <v>728</v>
      </c>
      <c r="AY749" s="101" t="s">
        <v>163</v>
      </c>
      <c r="AZ749" s="101" t="s">
        <v>195</v>
      </c>
      <c r="BA749" s="102">
        <v>116000</v>
      </c>
      <c r="BB749" s="103">
        <v>37500</v>
      </c>
      <c r="BC749" s="103">
        <v>70000</v>
      </c>
      <c r="BD749" s="102">
        <v>390300</v>
      </c>
      <c r="BE749" s="104">
        <v>5.1999999999999998E-2</v>
      </c>
      <c r="BF749" s="105">
        <v>0.77</v>
      </c>
      <c r="BG749" s="102">
        <v>5500</v>
      </c>
      <c r="BH749" s="102">
        <v>390300</v>
      </c>
      <c r="BI749" s="106">
        <v>5.1999999999999998E-2</v>
      </c>
      <c r="BJ749" s="96">
        <v>693</v>
      </c>
      <c r="BK749" s="99">
        <f t="shared" si="45"/>
        <v>0.42599999999999999</v>
      </c>
      <c r="BL749" s="99">
        <f t="shared" si="46"/>
        <v>9.7000000000000003E-2</v>
      </c>
      <c r="CN749" s="97">
        <v>125</v>
      </c>
      <c r="CO749" s="96" t="s">
        <v>1497</v>
      </c>
      <c r="CP749" s="169" t="s">
        <v>1467</v>
      </c>
      <c r="CQ749" s="169" t="s">
        <v>1454</v>
      </c>
      <c r="CR749" s="98">
        <v>43100</v>
      </c>
      <c r="CS749" s="98">
        <v>90100</v>
      </c>
      <c r="CT749" s="170">
        <v>0.48</v>
      </c>
    </row>
    <row r="750" spans="47:98" ht="21" hidden="1" customHeight="1" x14ac:dyDescent="0.25">
      <c r="AU750" s="99"/>
      <c r="AV750" s="100">
        <v>1077</v>
      </c>
      <c r="AW750" s="96" t="s">
        <v>2715</v>
      </c>
      <c r="AX750" s="96" t="s">
        <v>892</v>
      </c>
      <c r="AY750" s="101" t="s">
        <v>159</v>
      </c>
      <c r="AZ750" s="101" t="s">
        <v>195</v>
      </c>
      <c r="BA750" s="102">
        <v>83000</v>
      </c>
      <c r="BB750" s="103">
        <v>35500</v>
      </c>
      <c r="BC750" s="103">
        <v>71000</v>
      </c>
      <c r="BD750" s="102">
        <v>303100</v>
      </c>
      <c r="BE750" s="104">
        <v>5.3999999999999999E-2</v>
      </c>
      <c r="BF750" s="105">
        <v>0.73</v>
      </c>
      <c r="BG750" s="102">
        <v>6500</v>
      </c>
      <c r="BH750" s="102">
        <v>331400</v>
      </c>
      <c r="BI750" s="106">
        <v>6.9000000000000006E-2</v>
      </c>
      <c r="BJ750" s="96">
        <v>694</v>
      </c>
      <c r="BK750" s="99">
        <f t="shared" si="45"/>
        <v>0.13500000000000001</v>
      </c>
      <c r="BL750" s="99">
        <f t="shared" si="46"/>
        <v>3.1E-2</v>
      </c>
      <c r="CN750" s="97" t="s">
        <v>1847</v>
      </c>
      <c r="CO750" s="96" t="s">
        <v>1002</v>
      </c>
      <c r="CP750" s="169" t="s">
        <v>1467</v>
      </c>
      <c r="CQ750" s="169" t="s">
        <v>177</v>
      </c>
      <c r="CR750" s="98">
        <v>34300</v>
      </c>
      <c r="CS750" s="98">
        <v>52800</v>
      </c>
      <c r="CT750" s="170">
        <v>0.54</v>
      </c>
    </row>
    <row r="751" spans="47:98" ht="21" hidden="1" customHeight="1" x14ac:dyDescent="0.25">
      <c r="AU751" s="99"/>
      <c r="AV751" s="100">
        <v>1158</v>
      </c>
      <c r="AW751" s="96" t="s">
        <v>2716</v>
      </c>
      <c r="AX751" s="96" t="s">
        <v>892</v>
      </c>
      <c r="AY751" s="101" t="s">
        <v>163</v>
      </c>
      <c r="AZ751" s="101" t="s">
        <v>195</v>
      </c>
      <c r="BA751" s="102">
        <v>117500</v>
      </c>
      <c r="BB751" s="103">
        <v>35500</v>
      </c>
      <c r="BC751" s="103">
        <v>71000</v>
      </c>
      <c r="BD751" s="102">
        <v>268400</v>
      </c>
      <c r="BE751" s="104">
        <v>4.2000000000000003E-2</v>
      </c>
      <c r="BF751" s="105">
        <v>0.73</v>
      </c>
      <c r="BG751" s="102">
        <v>6500</v>
      </c>
      <c r="BH751" s="102">
        <v>268400</v>
      </c>
      <c r="BI751" s="106">
        <v>4.2000000000000003E-2</v>
      </c>
      <c r="BJ751" s="96">
        <v>694</v>
      </c>
      <c r="BK751" s="99">
        <f t="shared" si="45"/>
        <v>0.437</v>
      </c>
      <c r="BL751" s="99">
        <f t="shared" si="46"/>
        <v>3.1E-2</v>
      </c>
      <c r="CN751" s="97" t="s">
        <v>1637</v>
      </c>
      <c r="CO751" s="96" t="s">
        <v>364</v>
      </c>
      <c r="CP751" s="169" t="s">
        <v>1467</v>
      </c>
      <c r="CQ751" s="169" t="s">
        <v>177</v>
      </c>
      <c r="CR751" s="98">
        <v>49400</v>
      </c>
      <c r="CS751" s="98">
        <v>72600</v>
      </c>
      <c r="CT751" s="170">
        <v>0.61</v>
      </c>
    </row>
    <row r="752" spans="47:98" ht="21" hidden="1" customHeight="1" x14ac:dyDescent="0.25">
      <c r="AU752" s="99"/>
      <c r="AV752" s="100">
        <v>417</v>
      </c>
      <c r="AW752" s="96" t="s">
        <v>2717</v>
      </c>
      <c r="AX752" s="96" t="s">
        <v>466</v>
      </c>
      <c r="AY752" s="101" t="s">
        <v>159</v>
      </c>
      <c r="AZ752" s="101" t="s">
        <v>192</v>
      </c>
      <c r="BA752" s="102">
        <v>89000</v>
      </c>
      <c r="BB752" s="103" t="s">
        <v>1967</v>
      </c>
      <c r="BC752" s="103" t="s">
        <v>1967</v>
      </c>
      <c r="BD752" s="102">
        <v>616200</v>
      </c>
      <c r="BE752" s="104">
        <v>7.2999999999999995E-2</v>
      </c>
      <c r="BF752" s="105">
        <v>0.81</v>
      </c>
      <c r="BG752" s="102">
        <v>4500</v>
      </c>
      <c r="BH752" s="102">
        <v>635100</v>
      </c>
      <c r="BI752" s="106">
        <v>8.1000000000000003E-2</v>
      </c>
      <c r="BK752" s="99">
        <f t="shared" si="45"/>
        <v>0.20499999999999999</v>
      </c>
      <c r="BL752" s="99" t="str">
        <f t="shared" si="46"/>
        <v>No Data</v>
      </c>
      <c r="CN752" s="97">
        <v>64</v>
      </c>
      <c r="CO752" s="96" t="s">
        <v>255</v>
      </c>
      <c r="CP752" s="169" t="s">
        <v>1451</v>
      </c>
      <c r="CQ752" s="169" t="s">
        <v>171</v>
      </c>
      <c r="CR752" s="98">
        <v>49000</v>
      </c>
      <c r="CS752" s="98">
        <v>97300</v>
      </c>
      <c r="CT752" s="170">
        <v>0.61</v>
      </c>
    </row>
    <row r="753" spans="47:98" ht="21" hidden="1" customHeight="1" x14ac:dyDescent="0.25">
      <c r="AU753" s="99"/>
      <c r="AV753" s="100">
        <v>477</v>
      </c>
      <c r="AW753" s="96" t="s">
        <v>2718</v>
      </c>
      <c r="AX753" s="96" t="s">
        <v>466</v>
      </c>
      <c r="AY753" s="101" t="s">
        <v>163</v>
      </c>
      <c r="AZ753" s="101" t="s">
        <v>192</v>
      </c>
      <c r="BA753" s="102">
        <v>122500</v>
      </c>
      <c r="BB753" s="103" t="s">
        <v>1967</v>
      </c>
      <c r="BC753" s="103" t="s">
        <v>1967</v>
      </c>
      <c r="BD753" s="102">
        <v>583100</v>
      </c>
      <c r="BE753" s="104">
        <v>6.0999999999999999E-2</v>
      </c>
      <c r="BF753" s="105">
        <v>0.81</v>
      </c>
      <c r="BG753" s="102">
        <v>4500</v>
      </c>
      <c r="BH753" s="102">
        <v>583100</v>
      </c>
      <c r="BI753" s="106">
        <v>6.0999999999999999E-2</v>
      </c>
      <c r="BK753" s="99">
        <f t="shared" si="45"/>
        <v>0.47499999999999998</v>
      </c>
      <c r="BL753" s="99" t="str">
        <f t="shared" si="46"/>
        <v>No Data</v>
      </c>
      <c r="CN753" s="97" t="s">
        <v>1778</v>
      </c>
      <c r="CO753" s="96" t="s">
        <v>996</v>
      </c>
      <c r="CP753" s="169" t="s">
        <v>1467</v>
      </c>
      <c r="CQ753" s="169" t="s">
        <v>177</v>
      </c>
      <c r="CR753" s="98">
        <v>42900</v>
      </c>
      <c r="CS753" s="98">
        <v>61100</v>
      </c>
      <c r="CT753" s="170">
        <v>0.62</v>
      </c>
    </row>
    <row r="754" spans="47:98" ht="21" hidden="1" customHeight="1" x14ac:dyDescent="0.25">
      <c r="AU754" s="99"/>
      <c r="AV754" s="100">
        <v>1169</v>
      </c>
      <c r="AW754" s="96" t="s">
        <v>2719</v>
      </c>
      <c r="AX754" s="96" t="s">
        <v>950</v>
      </c>
      <c r="AY754" s="101" t="s">
        <v>159</v>
      </c>
      <c r="AZ754" s="101" t="s">
        <v>195</v>
      </c>
      <c r="BA754" s="102">
        <v>81000</v>
      </c>
      <c r="BB754" s="103">
        <v>35500</v>
      </c>
      <c r="BC754" s="103">
        <v>60500</v>
      </c>
      <c r="BD754" s="102">
        <v>264500</v>
      </c>
      <c r="BE754" s="104">
        <v>5.0999999999999997E-2</v>
      </c>
      <c r="BF754" s="105">
        <v>0.65</v>
      </c>
      <c r="BG754" s="102">
        <v>5250</v>
      </c>
      <c r="BH754" s="102">
        <v>286500</v>
      </c>
      <c r="BI754" s="106">
        <v>6.2E-2</v>
      </c>
      <c r="BJ754" s="96">
        <v>696</v>
      </c>
      <c r="BK754" s="99">
        <f t="shared" si="45"/>
        <v>0.111</v>
      </c>
      <c r="BL754" s="99">
        <f t="shared" si="46"/>
        <v>3.1E-2</v>
      </c>
      <c r="CN754" s="97" t="s">
        <v>1465</v>
      </c>
      <c r="CO754" s="169" t="s">
        <v>1866</v>
      </c>
      <c r="CP754" s="169" t="s">
        <v>1466</v>
      </c>
      <c r="CQ754" s="169" t="s">
        <v>1449</v>
      </c>
      <c r="CR754" s="98">
        <v>64900</v>
      </c>
      <c r="CS754" s="98">
        <v>109000</v>
      </c>
      <c r="CT754" s="170">
        <v>0.72</v>
      </c>
    </row>
    <row r="755" spans="47:98" ht="21" hidden="1" customHeight="1" x14ac:dyDescent="0.25">
      <c r="AU755" s="99"/>
      <c r="AV755" s="100">
        <v>1235</v>
      </c>
      <c r="AW755" s="96" t="s">
        <v>2720</v>
      </c>
      <c r="AX755" s="96" t="s">
        <v>950</v>
      </c>
      <c r="AY755" s="101" t="s">
        <v>163</v>
      </c>
      <c r="AZ755" s="101" t="s">
        <v>195</v>
      </c>
      <c r="BA755" s="102">
        <v>114500</v>
      </c>
      <c r="BB755" s="103">
        <v>35500</v>
      </c>
      <c r="BC755" s="103">
        <v>60500</v>
      </c>
      <c r="BD755" s="102">
        <v>230700</v>
      </c>
      <c r="BE755" s="104">
        <v>3.9E-2</v>
      </c>
      <c r="BF755" s="105">
        <v>0.65</v>
      </c>
      <c r="BG755" s="102">
        <v>5250</v>
      </c>
      <c r="BH755" s="102">
        <v>230700</v>
      </c>
      <c r="BI755" s="106">
        <v>3.9E-2</v>
      </c>
      <c r="BJ755" s="96">
        <v>696</v>
      </c>
      <c r="BK755" s="99">
        <f t="shared" si="45"/>
        <v>0.41899999999999998</v>
      </c>
      <c r="BL755" s="99">
        <f t="shared" si="46"/>
        <v>3.1E-2</v>
      </c>
      <c r="CN755" s="97">
        <v>7</v>
      </c>
      <c r="CO755" s="169" t="s">
        <v>1867</v>
      </c>
      <c r="CP755" s="169" t="s">
        <v>1451</v>
      </c>
      <c r="CQ755" s="169" t="s">
        <v>1449</v>
      </c>
      <c r="CR755" s="98">
        <v>74000</v>
      </c>
      <c r="CS755" s="98">
        <v>120000</v>
      </c>
      <c r="CT755" s="170">
        <v>0.66</v>
      </c>
    </row>
    <row r="756" spans="47:98" ht="21" hidden="1" customHeight="1" x14ac:dyDescent="0.25">
      <c r="AU756" s="99"/>
      <c r="AV756" s="100">
        <v>672</v>
      </c>
      <c r="AW756" s="96" t="s">
        <v>2721</v>
      </c>
      <c r="AX756" s="96" t="s">
        <v>633</v>
      </c>
      <c r="AY756" s="101" t="s">
        <v>159</v>
      </c>
      <c r="AZ756" s="101" t="s">
        <v>195</v>
      </c>
      <c r="BA756" s="102">
        <v>79000</v>
      </c>
      <c r="BB756" s="103">
        <v>37500</v>
      </c>
      <c r="BC756" s="103">
        <v>77000</v>
      </c>
      <c r="BD756" s="102">
        <v>489100</v>
      </c>
      <c r="BE756" s="104">
        <v>6.9000000000000006E-2</v>
      </c>
      <c r="BF756" s="105">
        <v>0.5</v>
      </c>
      <c r="BG756" s="102">
        <v>4750</v>
      </c>
      <c r="BH756" s="102">
        <v>508600</v>
      </c>
      <c r="BI756" s="106">
        <v>0.08</v>
      </c>
      <c r="BJ756" s="96">
        <v>697</v>
      </c>
      <c r="BK756" s="99">
        <f t="shared" si="45"/>
        <v>9.5000000000000001E-2</v>
      </c>
      <c r="BL756" s="99">
        <f t="shared" si="46"/>
        <v>9.7000000000000003E-2</v>
      </c>
      <c r="CN756" s="97">
        <v>2</v>
      </c>
      <c r="CO756" s="169" t="s">
        <v>1868</v>
      </c>
      <c r="CP756" s="169" t="s">
        <v>1448</v>
      </c>
      <c r="CQ756" s="169" t="s">
        <v>1449</v>
      </c>
      <c r="CR756" s="98">
        <v>77100</v>
      </c>
      <c r="CS756" s="98">
        <v>131000</v>
      </c>
      <c r="CT756" s="170">
        <v>0.69</v>
      </c>
    </row>
    <row r="757" spans="47:98" ht="21" hidden="1" customHeight="1" x14ac:dyDescent="0.25">
      <c r="AU757" s="99"/>
      <c r="AV757" s="100">
        <v>745</v>
      </c>
      <c r="AW757" s="96" t="s">
        <v>2722</v>
      </c>
      <c r="AX757" s="96" t="s">
        <v>633</v>
      </c>
      <c r="AY757" s="101" t="s">
        <v>163</v>
      </c>
      <c r="AZ757" s="101" t="s">
        <v>195</v>
      </c>
      <c r="BA757" s="102">
        <v>111500</v>
      </c>
      <c r="BB757" s="103">
        <v>37500</v>
      </c>
      <c r="BC757" s="103">
        <v>77000</v>
      </c>
      <c r="BD757" s="102">
        <v>456500</v>
      </c>
      <c r="BE757" s="104">
        <v>5.7000000000000002E-2</v>
      </c>
      <c r="BF757" s="105">
        <v>0.5</v>
      </c>
      <c r="BG757" s="102">
        <v>4750</v>
      </c>
      <c r="BH757" s="102">
        <v>456500</v>
      </c>
      <c r="BI757" s="106">
        <v>5.7000000000000002E-2</v>
      </c>
      <c r="BJ757" s="96">
        <v>697</v>
      </c>
      <c r="BK757" s="99">
        <f t="shared" si="45"/>
        <v>0.39400000000000002</v>
      </c>
      <c r="BL757" s="99">
        <f t="shared" si="46"/>
        <v>9.7000000000000003E-2</v>
      </c>
      <c r="CN757" s="97" t="s">
        <v>1557</v>
      </c>
      <c r="CO757" s="96" t="s">
        <v>1558</v>
      </c>
      <c r="CP757" s="169" t="s">
        <v>1451</v>
      </c>
      <c r="CQ757" s="169" t="s">
        <v>1461</v>
      </c>
      <c r="CR757" s="98">
        <v>44600</v>
      </c>
      <c r="CS757" s="98">
        <v>81500</v>
      </c>
      <c r="CT757" s="170">
        <v>0.47</v>
      </c>
    </row>
    <row r="758" spans="47:98" ht="21" hidden="1" customHeight="1" x14ac:dyDescent="0.25">
      <c r="AU758" s="99"/>
      <c r="AV758" s="100">
        <v>360</v>
      </c>
      <c r="AW758" s="96" t="s">
        <v>2723</v>
      </c>
      <c r="AX758" s="96" t="s">
        <v>432</v>
      </c>
      <c r="AY758" s="101" t="s">
        <v>159</v>
      </c>
      <c r="AZ758" s="101" t="s">
        <v>195</v>
      </c>
      <c r="BA758" s="102">
        <v>76500</v>
      </c>
      <c r="BB758" s="103">
        <v>46500</v>
      </c>
      <c r="BC758" s="103">
        <v>77500</v>
      </c>
      <c r="BD758" s="102">
        <v>651300</v>
      </c>
      <c r="BE758" s="104">
        <v>7.9000000000000001E-2</v>
      </c>
      <c r="BF758" s="105">
        <v>0.81</v>
      </c>
      <c r="BG758" s="102">
        <v>5750</v>
      </c>
      <c r="BH758" s="102">
        <v>675400</v>
      </c>
      <c r="BI758" s="106">
        <v>9.2999999999999999E-2</v>
      </c>
      <c r="BJ758" s="96">
        <v>698</v>
      </c>
      <c r="BK758" s="99">
        <f t="shared" si="45"/>
        <v>7.0999999999999994E-2</v>
      </c>
      <c r="BL758" s="99">
        <f t="shared" si="46"/>
        <v>0.746</v>
      </c>
      <c r="CN758" s="97" t="s">
        <v>1549</v>
      </c>
      <c r="CO758" s="96" t="s">
        <v>366</v>
      </c>
      <c r="CP758" s="169" t="s">
        <v>1451</v>
      </c>
      <c r="CQ758" s="169" t="s">
        <v>1461</v>
      </c>
      <c r="CR758" s="98">
        <v>45100</v>
      </c>
      <c r="CS758" s="98">
        <v>82500</v>
      </c>
      <c r="CT758" s="170">
        <v>0.47</v>
      </c>
    </row>
    <row r="759" spans="47:98" ht="21" hidden="1" customHeight="1" x14ac:dyDescent="0.25">
      <c r="AU759" s="99"/>
      <c r="AV759" s="100">
        <v>414</v>
      </c>
      <c r="AW759" s="96" t="s">
        <v>2724</v>
      </c>
      <c r="AX759" s="96" t="s">
        <v>432</v>
      </c>
      <c r="AY759" s="101" t="s">
        <v>163</v>
      </c>
      <c r="AZ759" s="101" t="s">
        <v>195</v>
      </c>
      <c r="BA759" s="102">
        <v>109500</v>
      </c>
      <c r="BB759" s="103">
        <v>46500</v>
      </c>
      <c r="BC759" s="103">
        <v>77500</v>
      </c>
      <c r="BD759" s="102">
        <v>617800</v>
      </c>
      <c r="BE759" s="104">
        <v>6.6000000000000003E-2</v>
      </c>
      <c r="BF759" s="105">
        <v>0.81</v>
      </c>
      <c r="BG759" s="102">
        <v>5750</v>
      </c>
      <c r="BH759" s="102">
        <v>617800</v>
      </c>
      <c r="BI759" s="106">
        <v>6.6000000000000003E-2</v>
      </c>
      <c r="BJ759" s="96">
        <v>698</v>
      </c>
      <c r="BK759" s="99">
        <f t="shared" si="45"/>
        <v>0.38100000000000001</v>
      </c>
      <c r="BL759" s="99">
        <f t="shared" si="46"/>
        <v>0.746</v>
      </c>
      <c r="CN759" s="97" t="s">
        <v>1657</v>
      </c>
      <c r="CO759" s="96" t="s">
        <v>581</v>
      </c>
      <c r="CP759" s="169" t="s">
        <v>1462</v>
      </c>
      <c r="CQ759" s="169" t="s">
        <v>1461</v>
      </c>
      <c r="CR759" s="98">
        <v>41900</v>
      </c>
      <c r="CS759" s="98">
        <v>70800</v>
      </c>
      <c r="CT759" s="170">
        <v>0.53</v>
      </c>
    </row>
    <row r="760" spans="47:98" ht="21" hidden="1" customHeight="1" x14ac:dyDescent="0.25">
      <c r="AU760" s="99"/>
      <c r="AV760" s="100">
        <v>1024</v>
      </c>
      <c r="AW760" s="96" t="s">
        <v>2725</v>
      </c>
      <c r="AX760" s="96" t="s">
        <v>861</v>
      </c>
      <c r="AY760" s="101" t="s">
        <v>159</v>
      </c>
      <c r="AZ760" s="101" t="s">
        <v>195</v>
      </c>
      <c r="BA760" s="102">
        <v>81500</v>
      </c>
      <c r="BB760" s="103">
        <v>38000</v>
      </c>
      <c r="BC760" s="103">
        <v>69500</v>
      </c>
      <c r="BD760" s="102">
        <v>330300</v>
      </c>
      <c r="BE760" s="104">
        <v>5.7000000000000002E-2</v>
      </c>
      <c r="BF760" s="105">
        <v>0.48</v>
      </c>
      <c r="BG760" s="102">
        <v>6750</v>
      </c>
      <c r="BH760" s="102">
        <v>358500</v>
      </c>
      <c r="BI760" s="106">
        <v>7.1999999999999995E-2</v>
      </c>
      <c r="BJ760" s="96">
        <v>700</v>
      </c>
      <c r="BK760" s="99">
        <f t="shared" si="45"/>
        <v>0.11799999999999999</v>
      </c>
      <c r="BL760" s="99">
        <f t="shared" si="46"/>
        <v>0.11799999999999999</v>
      </c>
      <c r="CN760" s="97" t="s">
        <v>1671</v>
      </c>
      <c r="CO760" s="96" t="s">
        <v>682</v>
      </c>
      <c r="CP760" s="169" t="s">
        <v>1467</v>
      </c>
      <c r="CQ760" s="169" t="s">
        <v>1461</v>
      </c>
      <c r="CR760" s="98">
        <v>39800</v>
      </c>
      <c r="CS760" s="98">
        <v>69700</v>
      </c>
      <c r="CT760" s="170">
        <v>0.6</v>
      </c>
    </row>
    <row r="761" spans="47:98" ht="21" hidden="1" customHeight="1" x14ac:dyDescent="0.25">
      <c r="AU761" s="99"/>
      <c r="AV761" s="100">
        <v>1094</v>
      </c>
      <c r="AW761" s="96" t="s">
        <v>2726</v>
      </c>
      <c r="AX761" s="96" t="s">
        <v>861</v>
      </c>
      <c r="AY761" s="101" t="s">
        <v>163</v>
      </c>
      <c r="AZ761" s="101" t="s">
        <v>195</v>
      </c>
      <c r="BA761" s="102">
        <v>115500</v>
      </c>
      <c r="BB761" s="103">
        <v>38000</v>
      </c>
      <c r="BC761" s="103">
        <v>69500</v>
      </c>
      <c r="BD761" s="102">
        <v>296600</v>
      </c>
      <c r="BE761" s="104">
        <v>4.4999999999999998E-2</v>
      </c>
      <c r="BF761" s="105">
        <v>0.48</v>
      </c>
      <c r="BG761" s="102">
        <v>6750</v>
      </c>
      <c r="BH761" s="102">
        <v>296600</v>
      </c>
      <c r="BI761" s="106">
        <v>4.4999999999999998E-2</v>
      </c>
      <c r="BJ761" s="96">
        <v>700</v>
      </c>
      <c r="BK761" s="99">
        <f t="shared" si="45"/>
        <v>0.42399999999999999</v>
      </c>
      <c r="BL761" s="99">
        <f t="shared" si="46"/>
        <v>0.11799999999999999</v>
      </c>
      <c r="CN761" s="97" t="s">
        <v>1527</v>
      </c>
      <c r="CO761" s="96" t="s">
        <v>262</v>
      </c>
      <c r="CP761" s="169" t="s">
        <v>1467</v>
      </c>
      <c r="CQ761" s="169" t="s">
        <v>192</v>
      </c>
      <c r="CR761" s="98">
        <v>49600</v>
      </c>
      <c r="CS761" s="98">
        <v>85100</v>
      </c>
      <c r="CT761" s="170">
        <v>0.64</v>
      </c>
    </row>
    <row r="762" spans="47:98" ht="21" hidden="1" customHeight="1" x14ac:dyDescent="0.25">
      <c r="AU762" s="99"/>
      <c r="AV762" s="100">
        <v>962</v>
      </c>
      <c r="AW762" s="96" t="s">
        <v>2727</v>
      </c>
      <c r="AX762" s="96" t="s">
        <v>828</v>
      </c>
      <c r="AY762" s="101" t="s">
        <v>159</v>
      </c>
      <c r="AZ762" s="101" t="s">
        <v>460</v>
      </c>
      <c r="BA762" s="102">
        <v>86000</v>
      </c>
      <c r="BB762" s="103" t="s">
        <v>1967</v>
      </c>
      <c r="BC762" s="103" t="s">
        <v>1967</v>
      </c>
      <c r="BD762" s="102">
        <v>356800</v>
      </c>
      <c r="BE762" s="104">
        <v>5.8000000000000003E-2</v>
      </c>
      <c r="BF762" s="105">
        <v>0.56000000000000005</v>
      </c>
      <c r="BG762" s="102">
        <v>5500</v>
      </c>
      <c r="BH762" s="102">
        <v>380100</v>
      </c>
      <c r="BI762" s="106">
        <v>6.9000000000000006E-2</v>
      </c>
      <c r="BK762" s="99">
        <f t="shared" si="45"/>
        <v>0.17499999999999999</v>
      </c>
      <c r="BL762" s="99" t="str">
        <f t="shared" si="46"/>
        <v>No Data</v>
      </c>
      <c r="CN762" s="97" t="s">
        <v>1605</v>
      </c>
      <c r="CO762" s="96" t="s">
        <v>408</v>
      </c>
      <c r="CP762" s="169" t="s">
        <v>1467</v>
      </c>
      <c r="CQ762" s="169" t="s">
        <v>1461</v>
      </c>
      <c r="CR762" s="98">
        <v>41500</v>
      </c>
      <c r="CS762" s="98">
        <v>76500</v>
      </c>
      <c r="CT762" s="170">
        <v>0.55000000000000004</v>
      </c>
    </row>
    <row r="763" spans="47:98" ht="21" hidden="1" customHeight="1" x14ac:dyDescent="0.25">
      <c r="AU763" s="99"/>
      <c r="AV763" s="100">
        <v>1040</v>
      </c>
      <c r="AW763" s="96" t="s">
        <v>2728</v>
      </c>
      <c r="AX763" s="96" t="s">
        <v>828</v>
      </c>
      <c r="AY763" s="101" t="s">
        <v>163</v>
      </c>
      <c r="AZ763" s="101" t="s">
        <v>460</v>
      </c>
      <c r="BA763" s="102">
        <v>119000</v>
      </c>
      <c r="BB763" s="103" t="s">
        <v>1967</v>
      </c>
      <c r="BC763" s="103" t="s">
        <v>1967</v>
      </c>
      <c r="BD763" s="102">
        <v>323600</v>
      </c>
      <c r="BE763" s="104">
        <v>4.5999999999999999E-2</v>
      </c>
      <c r="BF763" s="105">
        <v>0.56000000000000005</v>
      </c>
      <c r="BG763" s="102">
        <v>5500</v>
      </c>
      <c r="BH763" s="102">
        <v>323600</v>
      </c>
      <c r="BI763" s="106">
        <v>4.5999999999999999E-2</v>
      </c>
      <c r="BK763" s="99">
        <f t="shared" si="45"/>
        <v>0.45100000000000001</v>
      </c>
      <c r="BL763" s="99" t="str">
        <f t="shared" si="46"/>
        <v>No Data</v>
      </c>
      <c r="CN763" s="97" t="s">
        <v>1645</v>
      </c>
      <c r="CO763" s="96" t="s">
        <v>363</v>
      </c>
      <c r="CP763" s="169" t="s">
        <v>1447</v>
      </c>
      <c r="CQ763" s="169" t="s">
        <v>195</v>
      </c>
      <c r="CR763" s="98">
        <v>51200</v>
      </c>
      <c r="CS763" s="98">
        <v>72100</v>
      </c>
      <c r="CT763" s="170">
        <v>0.56000000000000005</v>
      </c>
    </row>
    <row r="764" spans="47:98" ht="21" hidden="1" customHeight="1" x14ac:dyDescent="0.25">
      <c r="AU764" s="99"/>
      <c r="AV764" s="100">
        <v>357</v>
      </c>
      <c r="AW764" s="96" t="s">
        <v>2730</v>
      </c>
      <c r="AX764" s="96" t="s">
        <v>429</v>
      </c>
      <c r="AY764" s="101" t="s">
        <v>152</v>
      </c>
      <c r="AZ764" s="101" t="s">
        <v>166</v>
      </c>
      <c r="BA764" s="102">
        <v>210000</v>
      </c>
      <c r="BB764" s="103">
        <v>48000</v>
      </c>
      <c r="BC764" s="103">
        <v>86000</v>
      </c>
      <c r="BD764" s="102">
        <v>653500</v>
      </c>
      <c r="BE764" s="104">
        <v>0.05</v>
      </c>
      <c r="BF764" s="105">
        <v>0.71</v>
      </c>
      <c r="BG764" s="102">
        <v>24000</v>
      </c>
      <c r="BH764" s="102">
        <v>752700</v>
      </c>
      <c r="BI764" s="106">
        <v>7.1999999999999995E-2</v>
      </c>
      <c r="BJ764" s="96">
        <v>703</v>
      </c>
      <c r="BK764" s="99">
        <f t="shared" si="45"/>
        <v>0.91900000000000004</v>
      </c>
      <c r="BL764" s="99">
        <f t="shared" si="46"/>
        <v>0.79600000000000004</v>
      </c>
      <c r="CN764" s="97" t="s">
        <v>1588</v>
      </c>
      <c r="CO764" s="96" t="s">
        <v>289</v>
      </c>
      <c r="CP764" s="169" t="s">
        <v>1447</v>
      </c>
      <c r="CQ764" s="169" t="s">
        <v>192</v>
      </c>
      <c r="CR764" s="98">
        <v>44500</v>
      </c>
      <c r="CS764" s="98">
        <v>78600</v>
      </c>
      <c r="CT764" s="170">
        <v>0.59</v>
      </c>
    </row>
    <row r="765" spans="47:98" ht="21" hidden="1" customHeight="1" x14ac:dyDescent="0.25">
      <c r="AU765" s="99"/>
      <c r="AV765" s="100">
        <v>813</v>
      </c>
      <c r="AW765" s="96" t="s">
        <v>2759</v>
      </c>
      <c r="AX765" s="96" t="s">
        <v>726</v>
      </c>
      <c r="AY765" s="101" t="s">
        <v>152</v>
      </c>
      <c r="AZ765" s="101" t="s">
        <v>166</v>
      </c>
      <c r="BA765" s="102">
        <v>232000</v>
      </c>
      <c r="BB765" s="103">
        <v>42500</v>
      </c>
      <c r="BC765" s="103">
        <v>78500</v>
      </c>
      <c r="BD765" s="102">
        <v>425500</v>
      </c>
      <c r="BE765" s="104">
        <v>3.6999999999999998E-2</v>
      </c>
      <c r="BF765" s="105">
        <v>0.97</v>
      </c>
      <c r="BG765" s="102">
        <v>15250</v>
      </c>
      <c r="BH765" s="102">
        <v>490800</v>
      </c>
      <c r="BI765" s="106">
        <v>4.8000000000000001E-2</v>
      </c>
      <c r="BJ765" s="96">
        <v>724</v>
      </c>
      <c r="BK765" s="99">
        <f t="shared" si="45"/>
        <v>0.995</v>
      </c>
      <c r="BL765" s="99">
        <f t="shared" si="46"/>
        <v>0.45400000000000001</v>
      </c>
      <c r="CN765" s="97" t="s">
        <v>1514</v>
      </c>
      <c r="CO765" s="96" t="s">
        <v>377</v>
      </c>
      <c r="CP765" s="169" t="s">
        <v>1466</v>
      </c>
      <c r="CQ765" s="169" t="s">
        <v>1461</v>
      </c>
      <c r="CR765" s="98">
        <v>48400</v>
      </c>
      <c r="CS765" s="98">
        <v>86900</v>
      </c>
      <c r="CT765" s="170">
        <v>0.53</v>
      </c>
    </row>
    <row r="766" spans="47:98" ht="21" hidden="1" customHeight="1" x14ac:dyDescent="0.25">
      <c r="AU766" s="99"/>
      <c r="AV766" s="100">
        <v>54</v>
      </c>
      <c r="AW766" s="96" t="s">
        <v>2764</v>
      </c>
      <c r="AX766" s="96" t="s">
        <v>209</v>
      </c>
      <c r="AY766" s="101" t="s">
        <v>152</v>
      </c>
      <c r="AZ766" s="101" t="s">
        <v>177</v>
      </c>
      <c r="BA766" s="102">
        <v>127500</v>
      </c>
      <c r="BB766" s="103">
        <v>53500</v>
      </c>
      <c r="BC766" s="103">
        <v>91000</v>
      </c>
      <c r="BD766" s="102">
        <v>1070000</v>
      </c>
      <c r="BE766" s="104">
        <v>7.9000000000000001E-2</v>
      </c>
      <c r="BF766" s="105">
        <v>1</v>
      </c>
      <c r="BG766" s="102">
        <v>14500</v>
      </c>
      <c r="BH766" s="102">
        <v>1145000</v>
      </c>
      <c r="BI766" s="106">
        <v>0.111</v>
      </c>
      <c r="BJ766" s="96">
        <v>731</v>
      </c>
      <c r="BK766" s="99">
        <f t="shared" si="45"/>
        <v>0.50700000000000001</v>
      </c>
      <c r="BL766" s="99">
        <f t="shared" si="46"/>
        <v>0.94199999999999995</v>
      </c>
      <c r="CN766" s="97" t="s">
        <v>1832</v>
      </c>
      <c r="CO766" s="96" t="s">
        <v>1053</v>
      </c>
      <c r="CP766" s="169" t="s">
        <v>1467</v>
      </c>
      <c r="CQ766" s="169" t="s">
        <v>1461</v>
      </c>
      <c r="CR766" s="98">
        <v>40300</v>
      </c>
      <c r="CS766" s="98">
        <v>55200</v>
      </c>
      <c r="CT766" s="170">
        <v>0.6</v>
      </c>
    </row>
    <row r="767" spans="47:98" ht="21" hidden="1" customHeight="1" x14ac:dyDescent="0.25">
      <c r="AU767" s="99"/>
      <c r="AV767" s="100">
        <v>110</v>
      </c>
      <c r="AW767" s="96" t="s">
        <v>2777</v>
      </c>
      <c r="AX767" s="96" t="s">
        <v>255</v>
      </c>
      <c r="AY767" s="101" t="s">
        <v>152</v>
      </c>
      <c r="AZ767" s="101" t="s">
        <v>171</v>
      </c>
      <c r="BA767" s="102">
        <v>217500</v>
      </c>
      <c r="BB767" s="103">
        <v>49000</v>
      </c>
      <c r="BC767" s="103">
        <v>97500</v>
      </c>
      <c r="BD767" s="102">
        <v>919500</v>
      </c>
      <c r="BE767" s="104">
        <v>5.8000000000000003E-2</v>
      </c>
      <c r="BF767" s="105">
        <v>0.73</v>
      </c>
      <c r="BG767" s="102">
        <v>27000</v>
      </c>
      <c r="BH767" s="102">
        <v>1030000</v>
      </c>
      <c r="BI767" s="106">
        <v>8.3000000000000004E-2</v>
      </c>
      <c r="BJ767" s="96">
        <v>745</v>
      </c>
      <c r="BK767" s="99">
        <f t="shared" si="45"/>
        <v>0.95099999999999996</v>
      </c>
      <c r="BL767" s="99">
        <f t="shared" si="46"/>
        <v>0.83399999999999996</v>
      </c>
      <c r="CN767" s="97" t="s">
        <v>1538</v>
      </c>
      <c r="CO767" s="96" t="s">
        <v>381</v>
      </c>
      <c r="CP767" s="169" t="s">
        <v>1467</v>
      </c>
      <c r="CQ767" s="169" t="s">
        <v>1461</v>
      </c>
      <c r="CR767" s="98">
        <v>42300</v>
      </c>
      <c r="CS767" s="98">
        <v>83600</v>
      </c>
      <c r="CT767" s="170">
        <v>0.56000000000000005</v>
      </c>
    </row>
    <row r="768" spans="47:98" ht="21" hidden="1" customHeight="1" x14ac:dyDescent="0.25">
      <c r="AU768" s="99"/>
      <c r="AV768" s="100">
        <v>262</v>
      </c>
      <c r="AW768" s="96" t="s">
        <v>2778</v>
      </c>
      <c r="AX768" s="96" t="s">
        <v>366</v>
      </c>
      <c r="AY768" s="101" t="s">
        <v>159</v>
      </c>
      <c r="AZ768" s="101" t="s">
        <v>192</v>
      </c>
      <c r="BA768" s="102">
        <v>85500</v>
      </c>
      <c r="BB768" s="103">
        <v>45500</v>
      </c>
      <c r="BC768" s="103">
        <v>82500</v>
      </c>
      <c r="BD768" s="102">
        <v>724500</v>
      </c>
      <c r="BE768" s="104">
        <v>7.9000000000000001E-2</v>
      </c>
      <c r="BF768" s="105">
        <v>0.71</v>
      </c>
      <c r="BG768" s="102">
        <v>6250</v>
      </c>
      <c r="BH768" s="102">
        <v>752000</v>
      </c>
      <c r="BI768" s="106">
        <v>9.2999999999999999E-2</v>
      </c>
      <c r="BJ768" s="96">
        <v>751</v>
      </c>
      <c r="BK768" s="99">
        <f t="shared" si="45"/>
        <v>0.16400000000000001</v>
      </c>
      <c r="BL768" s="99">
        <f t="shared" si="46"/>
        <v>0.69099999999999995</v>
      </c>
      <c r="CN768" s="97" t="s">
        <v>1842</v>
      </c>
      <c r="CO768" s="96" t="s">
        <v>1092</v>
      </c>
      <c r="CP768" s="169" t="s">
        <v>1467</v>
      </c>
      <c r="CQ768" s="169" t="s">
        <v>1476</v>
      </c>
      <c r="CR768" s="98">
        <v>32000</v>
      </c>
      <c r="CS768" s="98">
        <v>53800</v>
      </c>
      <c r="CT768" s="170">
        <v>0.77</v>
      </c>
    </row>
    <row r="769" spans="47:98" ht="21" hidden="1" customHeight="1" x14ac:dyDescent="0.25">
      <c r="AU769" s="99"/>
      <c r="AV769" s="100">
        <v>302</v>
      </c>
      <c r="AW769" s="96" t="s">
        <v>2779</v>
      </c>
      <c r="AX769" s="96" t="s">
        <v>366</v>
      </c>
      <c r="AY769" s="101" t="s">
        <v>163</v>
      </c>
      <c r="AZ769" s="101" t="s">
        <v>192</v>
      </c>
      <c r="BA769" s="102">
        <v>120000</v>
      </c>
      <c r="BB769" s="103">
        <v>45500</v>
      </c>
      <c r="BC769" s="103">
        <v>82500</v>
      </c>
      <c r="BD769" s="102">
        <v>690100</v>
      </c>
      <c r="BE769" s="104">
        <v>6.7000000000000004E-2</v>
      </c>
      <c r="BF769" s="105">
        <v>0.71</v>
      </c>
      <c r="BG769" s="102">
        <v>6250</v>
      </c>
      <c r="BH769" s="102">
        <v>690100</v>
      </c>
      <c r="BI769" s="106">
        <v>6.7000000000000004E-2</v>
      </c>
      <c r="BJ769" s="96">
        <v>751</v>
      </c>
      <c r="BK769" s="99">
        <f t="shared" si="45"/>
        <v>0.46300000000000002</v>
      </c>
      <c r="BL769" s="99">
        <f t="shared" si="46"/>
        <v>0.69099999999999995</v>
      </c>
      <c r="CN769" s="97" t="s">
        <v>1666</v>
      </c>
      <c r="CO769" s="96" t="s">
        <v>1667</v>
      </c>
      <c r="CP769" s="169" t="s">
        <v>1448</v>
      </c>
      <c r="CQ769" s="169" t="s">
        <v>195</v>
      </c>
      <c r="CR769" s="98">
        <v>48800</v>
      </c>
      <c r="CS769" s="98">
        <v>70000</v>
      </c>
      <c r="CT769" s="170">
        <v>0.6</v>
      </c>
    </row>
    <row r="770" spans="47:98" ht="21" hidden="1" customHeight="1" x14ac:dyDescent="0.25">
      <c r="AU770" s="99"/>
      <c r="AV770" s="100">
        <v>164</v>
      </c>
      <c r="AW770" s="96" t="s">
        <v>2961</v>
      </c>
      <c r="AX770" s="96" t="s">
        <v>295</v>
      </c>
      <c r="AY770" s="101" t="s">
        <v>152</v>
      </c>
      <c r="AZ770" s="101" t="s">
        <v>166</v>
      </c>
      <c r="BA770" s="102">
        <v>221500</v>
      </c>
      <c r="BB770" s="103">
        <v>49000</v>
      </c>
      <c r="BC770" s="103">
        <v>98000</v>
      </c>
      <c r="BD770" s="102">
        <v>835600</v>
      </c>
      <c r="BE770" s="104">
        <v>5.5E-2</v>
      </c>
      <c r="BF770" s="105">
        <v>0.89</v>
      </c>
      <c r="BG770" s="102">
        <v>24750</v>
      </c>
      <c r="BH770" s="102">
        <v>937400</v>
      </c>
      <c r="BI770" s="106">
        <v>7.6999999999999999E-2</v>
      </c>
      <c r="BJ770" s="96">
        <v>882</v>
      </c>
      <c r="BK770" s="99">
        <f t="shared" si="45"/>
        <v>0.96899999999999997</v>
      </c>
      <c r="BL770" s="99">
        <f t="shared" si="46"/>
        <v>0.83399999999999996</v>
      </c>
      <c r="CN770" s="97" t="s">
        <v>1580</v>
      </c>
      <c r="CO770" s="96" t="s">
        <v>449</v>
      </c>
      <c r="CP770" s="169" t="s">
        <v>1451</v>
      </c>
      <c r="CQ770" s="169" t="s">
        <v>177</v>
      </c>
      <c r="CR770" s="98">
        <v>39900</v>
      </c>
      <c r="CS770" s="98">
        <v>79200</v>
      </c>
      <c r="CT770" s="170">
        <v>0.62</v>
      </c>
    </row>
    <row r="771" spans="47:98" ht="21" hidden="1" customHeight="1" x14ac:dyDescent="0.25">
      <c r="AU771" s="99"/>
      <c r="AV771" s="100">
        <v>1469</v>
      </c>
      <c r="AW771" s="96" t="s">
        <v>2011</v>
      </c>
      <c r="AX771" s="96" t="s">
        <v>1098</v>
      </c>
      <c r="AY771" s="101" t="s">
        <v>152</v>
      </c>
      <c r="AZ771" s="101" t="s">
        <v>166</v>
      </c>
      <c r="BA771" s="102">
        <v>165500</v>
      </c>
      <c r="BB771" s="103">
        <v>35000</v>
      </c>
      <c r="BC771" s="103">
        <v>55500</v>
      </c>
      <c r="BD771" s="102">
        <v>-24700</v>
      </c>
      <c r="BE771" s="104">
        <v>-4.0000000000000001E-3</v>
      </c>
      <c r="BF771" s="105">
        <v>0.97</v>
      </c>
      <c r="BG771" s="102">
        <v>18250</v>
      </c>
      <c r="BH771" s="102">
        <v>52680</v>
      </c>
      <c r="BI771" s="106">
        <v>1.7000000000000001E-2</v>
      </c>
      <c r="BJ771" s="96">
        <v>28</v>
      </c>
      <c r="BK771" s="99">
        <f t="shared" si="45"/>
        <v>0.76700000000000002</v>
      </c>
      <c r="BL771" s="99">
        <f t="shared" si="46"/>
        <v>0.02</v>
      </c>
      <c r="CN771" s="97" t="s">
        <v>1460</v>
      </c>
      <c r="CO771" s="96" t="s">
        <v>191</v>
      </c>
      <c r="CP771" s="169" t="s">
        <v>1447</v>
      </c>
      <c r="CQ771" s="169" t="s">
        <v>1461</v>
      </c>
      <c r="CR771" s="98">
        <v>54700</v>
      </c>
      <c r="CS771" s="98">
        <v>111000</v>
      </c>
      <c r="CT771" s="170">
        <v>0.51</v>
      </c>
    </row>
    <row r="772" spans="47:98" ht="21" hidden="1" customHeight="1" x14ac:dyDescent="0.25">
      <c r="AU772" s="99"/>
      <c r="AV772" s="100">
        <v>1121</v>
      </c>
      <c r="AW772" s="96" t="s">
        <v>2025</v>
      </c>
      <c r="AX772" s="96" t="s">
        <v>922</v>
      </c>
      <c r="AY772" s="101" t="s">
        <v>152</v>
      </c>
      <c r="AZ772" s="101" t="s">
        <v>177</v>
      </c>
      <c r="BA772" s="102">
        <v>152000</v>
      </c>
      <c r="BB772" s="103">
        <v>41500</v>
      </c>
      <c r="BC772" s="103">
        <v>65000</v>
      </c>
      <c r="BD772" s="102">
        <v>282200</v>
      </c>
      <c r="BE772" s="104">
        <v>3.6999999999999998E-2</v>
      </c>
      <c r="BF772" s="105">
        <v>0.99</v>
      </c>
      <c r="BG772" s="102">
        <v>15750</v>
      </c>
      <c r="BH772" s="102">
        <v>349100</v>
      </c>
      <c r="BI772" s="106">
        <v>5.7000000000000002E-2</v>
      </c>
      <c r="BJ772" s="96">
        <v>44</v>
      </c>
      <c r="BK772" s="99">
        <f t="shared" si="45"/>
        <v>0.68600000000000005</v>
      </c>
      <c r="BL772" s="99">
        <f t="shared" si="46"/>
        <v>0.37</v>
      </c>
      <c r="CN772" s="97">
        <v>68</v>
      </c>
      <c r="CO772" s="96" t="s">
        <v>264</v>
      </c>
      <c r="CP772" s="169" t="s">
        <v>1447</v>
      </c>
      <c r="CQ772" s="169" t="s">
        <v>1461</v>
      </c>
      <c r="CR772" s="98">
        <v>49000</v>
      </c>
      <c r="CS772" s="98">
        <v>97000</v>
      </c>
      <c r="CT772" s="170">
        <v>0.53</v>
      </c>
    </row>
    <row r="773" spans="47:98" ht="21" hidden="1" customHeight="1" x14ac:dyDescent="0.25">
      <c r="AU773" s="99"/>
      <c r="AV773" s="100">
        <v>1367</v>
      </c>
      <c r="AW773" s="96" t="s">
        <v>2045</v>
      </c>
      <c r="AX773" s="96" t="s">
        <v>1058</v>
      </c>
      <c r="AY773" s="101" t="s">
        <v>152</v>
      </c>
      <c r="AZ773" s="101" t="s">
        <v>177</v>
      </c>
      <c r="BA773" s="102">
        <v>148500</v>
      </c>
      <c r="BB773" s="103">
        <v>35500</v>
      </c>
      <c r="BC773" s="103">
        <v>56000</v>
      </c>
      <c r="BD773" s="102">
        <v>136600</v>
      </c>
      <c r="BE773" s="104">
        <v>2.3E-2</v>
      </c>
      <c r="BF773" s="105">
        <v>1</v>
      </c>
      <c r="BG773" s="102">
        <v>17000</v>
      </c>
      <c r="BH773" s="102">
        <v>205900</v>
      </c>
      <c r="BI773" s="106">
        <v>4.4999999999999998E-2</v>
      </c>
      <c r="BJ773" s="96">
        <v>71</v>
      </c>
      <c r="BK773" s="99">
        <f t="shared" si="45"/>
        <v>0.65400000000000003</v>
      </c>
      <c r="BL773" s="99">
        <f t="shared" si="46"/>
        <v>3.1E-2</v>
      </c>
      <c r="CN773" s="97">
        <v>65</v>
      </c>
      <c r="CO773" s="96" t="s">
        <v>250</v>
      </c>
      <c r="CP773" s="169" t="s">
        <v>1447</v>
      </c>
      <c r="CQ773" s="169" t="s">
        <v>1461</v>
      </c>
      <c r="CR773" s="98">
        <v>48900</v>
      </c>
      <c r="CS773" s="98">
        <v>97200</v>
      </c>
      <c r="CT773" s="170">
        <v>0.52</v>
      </c>
    </row>
    <row r="774" spans="47:98" ht="21" hidden="1" customHeight="1" x14ac:dyDescent="0.25">
      <c r="AU774" s="99"/>
      <c r="AV774" s="100">
        <v>905</v>
      </c>
      <c r="AW774" s="96" t="s">
        <v>2053</v>
      </c>
      <c r="AX774" s="96" t="s">
        <v>784</v>
      </c>
      <c r="AY774" s="101" t="s">
        <v>159</v>
      </c>
      <c r="AZ774" s="101" t="s">
        <v>192</v>
      </c>
      <c r="BA774" s="102">
        <v>95500</v>
      </c>
      <c r="BB774" s="103">
        <v>41000</v>
      </c>
      <c r="BC774" s="103">
        <v>71000</v>
      </c>
      <c r="BD774" s="102">
        <v>381100</v>
      </c>
      <c r="BE774" s="104">
        <v>5.6000000000000001E-2</v>
      </c>
      <c r="BF774" s="105">
        <v>0.88</v>
      </c>
      <c r="BG774" s="102">
        <v>6250</v>
      </c>
      <c r="BH774" s="102">
        <v>408700</v>
      </c>
      <c r="BI774" s="106">
        <v>6.8000000000000005E-2</v>
      </c>
      <c r="BJ774" s="96">
        <v>78</v>
      </c>
      <c r="BK774" s="99">
        <f t="shared" ref="BK774:BK837" si="47">_xlfn.PERCENTRANK.INC($BA$5:$BA$1160,BA774)</f>
        <v>0.26600000000000001</v>
      </c>
      <c r="BL774" s="99">
        <f t="shared" ref="BL774:BL837" si="48">IF(BB774="No Data","No Data",_xlfn.PERCENTRANK.INC($BB$5:$BB$1160,BB774))</f>
        <v>0.32800000000000001</v>
      </c>
      <c r="CN774" s="97" t="s">
        <v>1481</v>
      </c>
      <c r="CO774" s="96" t="s">
        <v>267</v>
      </c>
      <c r="CP774" s="169" t="s">
        <v>1447</v>
      </c>
      <c r="CQ774" s="169" t="s">
        <v>1461</v>
      </c>
      <c r="CR774" s="98">
        <v>49600</v>
      </c>
      <c r="CS774" s="98">
        <v>95300</v>
      </c>
      <c r="CT774" s="170">
        <v>0.49</v>
      </c>
    </row>
    <row r="775" spans="47:98" ht="21" hidden="1" customHeight="1" x14ac:dyDescent="0.25">
      <c r="AU775" s="99"/>
      <c r="AV775" s="100">
        <v>978</v>
      </c>
      <c r="AW775" s="96" t="s">
        <v>2054</v>
      </c>
      <c r="AX775" s="96" t="s">
        <v>784</v>
      </c>
      <c r="AY775" s="101" t="s">
        <v>163</v>
      </c>
      <c r="AZ775" s="101" t="s">
        <v>192</v>
      </c>
      <c r="BA775" s="102">
        <v>128000</v>
      </c>
      <c r="BB775" s="103">
        <v>41000</v>
      </c>
      <c r="BC775" s="103">
        <v>71000</v>
      </c>
      <c r="BD775" s="102">
        <v>348600</v>
      </c>
      <c r="BE775" s="104">
        <v>4.5999999999999999E-2</v>
      </c>
      <c r="BF775" s="105">
        <v>0.88</v>
      </c>
      <c r="BG775" s="102">
        <v>6250</v>
      </c>
      <c r="BH775" s="102">
        <v>348600</v>
      </c>
      <c r="BI775" s="106">
        <v>4.5999999999999999E-2</v>
      </c>
      <c r="BJ775" s="96">
        <v>78</v>
      </c>
      <c r="BK775" s="99">
        <f t="shared" si="47"/>
        <v>0.51</v>
      </c>
      <c r="BL775" s="99">
        <f t="shared" si="48"/>
        <v>0.32800000000000001</v>
      </c>
      <c r="CN775" s="97" t="s">
        <v>1542</v>
      </c>
      <c r="CO775" s="96" t="s">
        <v>359</v>
      </c>
      <c r="CP775" s="169" t="s">
        <v>1447</v>
      </c>
      <c r="CQ775" s="169" t="s">
        <v>1461</v>
      </c>
      <c r="CR775" s="98">
        <v>44400</v>
      </c>
      <c r="CS775" s="98">
        <v>83100</v>
      </c>
      <c r="CT775" s="170">
        <v>0.44</v>
      </c>
    </row>
    <row r="776" spans="47:98" ht="21" hidden="1" customHeight="1" x14ac:dyDescent="0.25">
      <c r="AU776" s="99"/>
      <c r="AV776" s="100">
        <v>953</v>
      </c>
      <c r="AW776" s="96" t="s">
        <v>2104</v>
      </c>
      <c r="AX776" s="96" t="s">
        <v>820</v>
      </c>
      <c r="AY776" s="101" t="s">
        <v>152</v>
      </c>
      <c r="AZ776" s="101" t="s">
        <v>177</v>
      </c>
      <c r="BA776" s="102">
        <v>167000</v>
      </c>
      <c r="BB776" s="103">
        <v>46000</v>
      </c>
      <c r="BC776" s="103">
        <v>70500</v>
      </c>
      <c r="BD776" s="102">
        <v>363000</v>
      </c>
      <c r="BE776" s="104">
        <v>4.1000000000000002E-2</v>
      </c>
      <c r="BF776" s="105">
        <v>0.99</v>
      </c>
      <c r="BG776" s="102">
        <v>19750</v>
      </c>
      <c r="BH776" s="102">
        <v>445100</v>
      </c>
      <c r="BI776" s="106">
        <v>6.4000000000000001E-2</v>
      </c>
      <c r="BJ776" s="96">
        <v>117</v>
      </c>
      <c r="BK776" s="99">
        <f t="shared" si="47"/>
        <v>0.77500000000000002</v>
      </c>
      <c r="BL776" s="99">
        <f t="shared" si="48"/>
        <v>0.71899999999999997</v>
      </c>
      <c r="CN776" s="97" t="s">
        <v>1472</v>
      </c>
      <c r="CO776" s="96" t="s">
        <v>218</v>
      </c>
      <c r="CP776" s="169" t="s">
        <v>1447</v>
      </c>
      <c r="CQ776" s="169" t="s">
        <v>192</v>
      </c>
      <c r="CR776" s="98">
        <v>49300</v>
      </c>
      <c r="CS776" s="98">
        <v>101000</v>
      </c>
      <c r="CT776" s="170">
        <v>0.51</v>
      </c>
    </row>
    <row r="777" spans="47:98" ht="21" hidden="1" customHeight="1" x14ac:dyDescent="0.25">
      <c r="AU777" s="99"/>
      <c r="AV777" s="100">
        <v>90</v>
      </c>
      <c r="AW777" s="96" t="s">
        <v>2110</v>
      </c>
      <c r="AX777" s="96" t="s">
        <v>241</v>
      </c>
      <c r="AY777" s="101" t="s">
        <v>152</v>
      </c>
      <c r="AZ777" s="101" t="s">
        <v>155</v>
      </c>
      <c r="BA777" s="102">
        <v>215500</v>
      </c>
      <c r="BB777" s="103">
        <v>56500</v>
      </c>
      <c r="BC777" s="103">
        <v>97500</v>
      </c>
      <c r="BD777" s="102">
        <v>956000</v>
      </c>
      <c r="BE777" s="104">
        <v>5.8999999999999997E-2</v>
      </c>
      <c r="BF777" s="105">
        <v>0.76</v>
      </c>
      <c r="BG777" s="102">
        <v>25000</v>
      </c>
      <c r="BH777" s="102">
        <v>1062000</v>
      </c>
      <c r="BI777" s="106">
        <v>8.4000000000000005E-2</v>
      </c>
      <c r="BJ777" s="96">
        <v>126</v>
      </c>
      <c r="BK777" s="99">
        <f t="shared" si="47"/>
        <v>0.93799999999999994</v>
      </c>
      <c r="BL777" s="99">
        <f t="shared" si="48"/>
        <v>0.97099999999999997</v>
      </c>
      <c r="CN777" s="97">
        <v>71</v>
      </c>
      <c r="CO777" s="96" t="s">
        <v>243</v>
      </c>
      <c r="CP777" s="169" t="s">
        <v>1447</v>
      </c>
      <c r="CQ777" s="169" t="s">
        <v>1479</v>
      </c>
      <c r="CR777" s="98">
        <v>46300</v>
      </c>
      <c r="CS777" s="98">
        <v>96200</v>
      </c>
      <c r="CT777" s="170">
        <v>0.5</v>
      </c>
    </row>
    <row r="778" spans="47:98" ht="21" hidden="1" customHeight="1" x14ac:dyDescent="0.25">
      <c r="AU778" s="99"/>
      <c r="AV778" s="100">
        <v>690</v>
      </c>
      <c r="AW778" s="96" t="s">
        <v>2112</v>
      </c>
      <c r="AX778" s="96" t="s">
        <v>646</v>
      </c>
      <c r="AY778" s="101" t="s">
        <v>152</v>
      </c>
      <c r="AZ778" s="101" t="s">
        <v>177</v>
      </c>
      <c r="BA778" s="102">
        <v>126500</v>
      </c>
      <c r="BB778" s="103">
        <v>44500</v>
      </c>
      <c r="BC778" s="103">
        <v>69500</v>
      </c>
      <c r="BD778" s="102">
        <v>481000</v>
      </c>
      <c r="BE778" s="104">
        <v>5.5E-2</v>
      </c>
      <c r="BF778" s="105">
        <v>0.77</v>
      </c>
      <c r="BG778" s="102">
        <v>10250</v>
      </c>
      <c r="BH778" s="102">
        <v>523100</v>
      </c>
      <c r="BI778" s="106">
        <v>6.9000000000000006E-2</v>
      </c>
      <c r="BJ778" s="96">
        <v>129</v>
      </c>
      <c r="BK778" s="99">
        <f t="shared" si="47"/>
        <v>0.501</v>
      </c>
      <c r="BL778" s="99">
        <f t="shared" si="48"/>
        <v>0.624</v>
      </c>
      <c r="CN778" s="97" t="s">
        <v>1596</v>
      </c>
      <c r="CO778" s="96" t="s">
        <v>555</v>
      </c>
      <c r="CP778" s="169" t="s">
        <v>1447</v>
      </c>
      <c r="CQ778" s="169" t="s">
        <v>192</v>
      </c>
      <c r="CR778" s="98">
        <v>43400</v>
      </c>
      <c r="CS778" s="98">
        <v>77500</v>
      </c>
      <c r="CT778" s="170">
        <v>0.45</v>
      </c>
    </row>
    <row r="779" spans="47:98" ht="21" hidden="1" customHeight="1" x14ac:dyDescent="0.25">
      <c r="AU779" s="99"/>
      <c r="AV779" s="100">
        <v>725</v>
      </c>
      <c r="AW779" s="96" t="s">
        <v>2136</v>
      </c>
      <c r="AX779" s="96" t="s">
        <v>671</v>
      </c>
      <c r="AY779" s="101" t="s">
        <v>159</v>
      </c>
      <c r="AZ779" s="101" t="s">
        <v>192</v>
      </c>
      <c r="BA779" s="102">
        <v>113000</v>
      </c>
      <c r="BB779" s="103">
        <v>44500</v>
      </c>
      <c r="BC779" s="103">
        <v>72000</v>
      </c>
      <c r="BD779" s="102">
        <v>463200</v>
      </c>
      <c r="BE779" s="104">
        <v>5.7000000000000002E-2</v>
      </c>
      <c r="BF779" s="105">
        <v>0.8</v>
      </c>
      <c r="BG779" s="102">
        <v>7250</v>
      </c>
      <c r="BH779" s="102">
        <v>498300</v>
      </c>
      <c r="BI779" s="106">
        <v>7.0000000000000007E-2</v>
      </c>
      <c r="BJ779" s="96">
        <v>151</v>
      </c>
      <c r="BK779" s="99">
        <f t="shared" si="47"/>
        <v>0.40699999999999997</v>
      </c>
      <c r="BL779" s="99">
        <f t="shared" si="48"/>
        <v>0.624</v>
      </c>
      <c r="CN779" s="97" t="s">
        <v>1738</v>
      </c>
      <c r="CO779" s="96" t="s">
        <v>980</v>
      </c>
      <c r="CP779" s="169" t="s">
        <v>1467</v>
      </c>
      <c r="CQ779" s="169" t="s">
        <v>1476</v>
      </c>
      <c r="CR779" s="98">
        <v>36300</v>
      </c>
      <c r="CS779" s="98">
        <v>65000</v>
      </c>
      <c r="CT779" s="170">
        <v>0.52</v>
      </c>
    </row>
    <row r="780" spans="47:98" ht="21" hidden="1" customHeight="1" x14ac:dyDescent="0.25">
      <c r="AU780" s="99"/>
      <c r="AV780" s="100">
        <v>764</v>
      </c>
      <c r="AW780" s="96" t="s">
        <v>2137</v>
      </c>
      <c r="AX780" s="96" t="s">
        <v>671</v>
      </c>
      <c r="AY780" s="101" t="s">
        <v>163</v>
      </c>
      <c r="AZ780" s="101" t="s">
        <v>192</v>
      </c>
      <c r="BA780" s="102">
        <v>128500</v>
      </c>
      <c r="BB780" s="103">
        <v>44500</v>
      </c>
      <c r="BC780" s="103">
        <v>72000</v>
      </c>
      <c r="BD780" s="102">
        <v>448100</v>
      </c>
      <c r="BE780" s="104">
        <v>5.2999999999999999E-2</v>
      </c>
      <c r="BF780" s="105">
        <v>0.8</v>
      </c>
      <c r="BG780" s="102">
        <v>7250</v>
      </c>
      <c r="BH780" s="102">
        <v>448100</v>
      </c>
      <c r="BI780" s="106">
        <v>5.2999999999999999E-2</v>
      </c>
      <c r="BJ780" s="96">
        <v>151</v>
      </c>
      <c r="BK780" s="99">
        <f t="shared" si="47"/>
        <v>0.51900000000000002</v>
      </c>
      <c r="BL780" s="99">
        <f t="shared" si="48"/>
        <v>0.624</v>
      </c>
      <c r="CN780" s="97" t="s">
        <v>1632</v>
      </c>
      <c r="CO780" s="96" t="s">
        <v>577</v>
      </c>
      <c r="CP780" s="169" t="s">
        <v>1448</v>
      </c>
      <c r="CQ780" s="169" t="s">
        <v>1461</v>
      </c>
      <c r="CR780" s="98">
        <v>41000</v>
      </c>
      <c r="CS780" s="98">
        <v>73600</v>
      </c>
      <c r="CT780" s="170">
        <v>0.53</v>
      </c>
    </row>
    <row r="781" spans="47:98" ht="21" hidden="1" customHeight="1" x14ac:dyDescent="0.25">
      <c r="AU781" s="99"/>
      <c r="AV781" s="100">
        <v>908</v>
      </c>
      <c r="AW781" s="96" t="s">
        <v>2144</v>
      </c>
      <c r="AX781" s="96" t="s">
        <v>787</v>
      </c>
      <c r="AY781" s="101" t="s">
        <v>152</v>
      </c>
      <c r="AZ781" s="101" t="s">
        <v>177</v>
      </c>
      <c r="BA781" s="102">
        <v>143000</v>
      </c>
      <c r="BB781" s="103">
        <v>37000</v>
      </c>
      <c r="BC781" s="103">
        <v>68000</v>
      </c>
      <c r="BD781" s="102">
        <v>378900</v>
      </c>
      <c r="BE781" s="104">
        <v>4.4999999999999998E-2</v>
      </c>
      <c r="BF781" s="105">
        <v>0.99</v>
      </c>
      <c r="BG781" s="102">
        <v>12500</v>
      </c>
      <c r="BH781" s="102">
        <v>434700</v>
      </c>
      <c r="BI781" s="106">
        <v>6.3E-2</v>
      </c>
      <c r="BJ781" s="96">
        <v>159</v>
      </c>
      <c r="BK781" s="99">
        <f t="shared" si="47"/>
        <v>0.60799999999999998</v>
      </c>
      <c r="BL781" s="99">
        <f t="shared" si="48"/>
        <v>7.4999999999999997E-2</v>
      </c>
      <c r="CN781" s="97" t="s">
        <v>1727</v>
      </c>
      <c r="CO781" s="96" t="s">
        <v>834</v>
      </c>
      <c r="CP781" s="169" t="s">
        <v>1462</v>
      </c>
      <c r="CQ781" s="169" t="s">
        <v>195</v>
      </c>
      <c r="CR781" s="98">
        <v>39900</v>
      </c>
      <c r="CS781" s="98">
        <v>65500</v>
      </c>
      <c r="CT781" s="170">
        <v>0.56999999999999995</v>
      </c>
    </row>
    <row r="782" spans="47:98" ht="21" hidden="1" customHeight="1" x14ac:dyDescent="0.25">
      <c r="AU782" s="99"/>
      <c r="AV782" s="100">
        <v>1209</v>
      </c>
      <c r="AW782" s="96" t="s">
        <v>2155</v>
      </c>
      <c r="AX782" s="96" t="s">
        <v>978</v>
      </c>
      <c r="AY782" s="101" t="s">
        <v>152</v>
      </c>
      <c r="AZ782" s="101" t="s">
        <v>177</v>
      </c>
      <c r="BA782" s="102">
        <v>160500</v>
      </c>
      <c r="BB782" s="103">
        <v>36000</v>
      </c>
      <c r="BC782" s="103">
        <v>70500</v>
      </c>
      <c r="BD782" s="102">
        <v>245000</v>
      </c>
      <c r="BE782" s="104">
        <v>3.3000000000000002E-2</v>
      </c>
      <c r="BF782" s="105">
        <v>1</v>
      </c>
      <c r="BG782" s="102">
        <v>15750</v>
      </c>
      <c r="BH782" s="102">
        <v>310400</v>
      </c>
      <c r="BI782" s="106">
        <v>5.0999999999999997E-2</v>
      </c>
      <c r="BJ782" s="96">
        <v>176</v>
      </c>
      <c r="BK782" s="99">
        <f t="shared" si="47"/>
        <v>0.74099999999999999</v>
      </c>
      <c r="BL782" s="99">
        <f t="shared" si="48"/>
        <v>4.2999999999999997E-2</v>
      </c>
      <c r="CN782" s="97" t="s">
        <v>1753</v>
      </c>
      <c r="CO782" s="96" t="s">
        <v>881</v>
      </c>
      <c r="CP782" s="169" t="s">
        <v>1467</v>
      </c>
      <c r="CQ782" s="169" t="s">
        <v>195</v>
      </c>
      <c r="CR782" s="98">
        <v>38800</v>
      </c>
      <c r="CS782" s="98">
        <v>63500</v>
      </c>
      <c r="CT782" s="170">
        <v>0.56999999999999995</v>
      </c>
    </row>
    <row r="783" spans="47:98" ht="21" hidden="1" customHeight="1" x14ac:dyDescent="0.25">
      <c r="AU783" s="99"/>
      <c r="AV783" s="100">
        <v>565</v>
      </c>
      <c r="AW783" s="96" t="s">
        <v>2182</v>
      </c>
      <c r="AX783" s="96" t="s">
        <v>565</v>
      </c>
      <c r="AY783" s="101" t="s">
        <v>152</v>
      </c>
      <c r="AZ783" s="101" t="s">
        <v>171</v>
      </c>
      <c r="BA783" s="102">
        <v>196500</v>
      </c>
      <c r="BB783" s="103">
        <v>47500</v>
      </c>
      <c r="BC783" s="103">
        <v>82500</v>
      </c>
      <c r="BD783" s="102">
        <v>544100</v>
      </c>
      <c r="BE783" s="104">
        <v>4.5999999999999999E-2</v>
      </c>
      <c r="BF783" s="105">
        <v>0.95</v>
      </c>
      <c r="BG783" s="102">
        <v>22750</v>
      </c>
      <c r="BH783" s="102">
        <v>634900</v>
      </c>
      <c r="BI783" s="106">
        <v>6.8000000000000005E-2</v>
      </c>
      <c r="BJ783" s="96">
        <v>205</v>
      </c>
      <c r="BK783" s="99">
        <f t="shared" si="47"/>
        <v>0.89</v>
      </c>
      <c r="BL783" s="99">
        <f t="shared" si="48"/>
        <v>0.78400000000000003</v>
      </c>
      <c r="CN783" s="97">
        <v>104</v>
      </c>
      <c r="CO783" s="96" t="s">
        <v>351</v>
      </c>
      <c r="CP783" s="169" t="s">
        <v>1462</v>
      </c>
      <c r="CQ783" s="169" t="s">
        <v>166</v>
      </c>
      <c r="CR783" s="98">
        <v>45600</v>
      </c>
      <c r="CS783" s="98">
        <v>92700</v>
      </c>
      <c r="CT783" s="170">
        <v>0.49</v>
      </c>
    </row>
    <row r="784" spans="47:98" ht="21" hidden="1" customHeight="1" x14ac:dyDescent="0.25">
      <c r="AU784" s="99"/>
      <c r="AV784" s="100">
        <v>657</v>
      </c>
      <c r="AW784" s="96" t="s">
        <v>2339</v>
      </c>
      <c r="AX784" s="96" t="s">
        <v>624</v>
      </c>
      <c r="AY784" s="101" t="s">
        <v>152</v>
      </c>
      <c r="AZ784" s="101" t="s">
        <v>177</v>
      </c>
      <c r="BA784" s="102">
        <v>170000</v>
      </c>
      <c r="BB784" s="103">
        <v>47500</v>
      </c>
      <c r="BC784" s="103">
        <v>86000</v>
      </c>
      <c r="BD784" s="102">
        <v>498400</v>
      </c>
      <c r="BE784" s="104">
        <v>4.8000000000000001E-2</v>
      </c>
      <c r="BF784" s="105">
        <v>0.98</v>
      </c>
      <c r="BG784" s="102">
        <v>20750</v>
      </c>
      <c r="BH784" s="102">
        <v>583400</v>
      </c>
      <c r="BI784" s="106">
        <v>7.1999999999999995E-2</v>
      </c>
      <c r="BJ784" s="96">
        <v>367</v>
      </c>
      <c r="BK784" s="99">
        <f t="shared" si="47"/>
        <v>0.79300000000000004</v>
      </c>
      <c r="BL784" s="99">
        <f t="shared" si="48"/>
        <v>0.78400000000000003</v>
      </c>
      <c r="CN784" s="97" t="s">
        <v>1563</v>
      </c>
      <c r="CO784" s="96" t="s">
        <v>410</v>
      </c>
      <c r="CP784" s="169" t="s">
        <v>1462</v>
      </c>
      <c r="CQ784" s="169" t="s">
        <v>1461</v>
      </c>
      <c r="CR784" s="98">
        <v>45800</v>
      </c>
      <c r="CS784" s="98">
        <v>81000</v>
      </c>
      <c r="CT784" s="170">
        <v>0.51</v>
      </c>
    </row>
    <row r="785" spans="47:98" ht="21" hidden="1" customHeight="1" x14ac:dyDescent="0.25">
      <c r="AU785" s="99"/>
      <c r="AV785" s="100">
        <v>969</v>
      </c>
      <c r="AW785" s="96" t="s">
        <v>2352</v>
      </c>
      <c r="AX785" s="96" t="s">
        <v>833</v>
      </c>
      <c r="AY785" s="101" t="s">
        <v>159</v>
      </c>
      <c r="AZ785" s="101" t="s">
        <v>192</v>
      </c>
      <c r="BA785" s="102">
        <v>103500</v>
      </c>
      <c r="BB785" s="103">
        <v>39500</v>
      </c>
      <c r="BC785" s="103">
        <v>64000</v>
      </c>
      <c r="BD785" s="102">
        <v>353100</v>
      </c>
      <c r="BE785" s="104">
        <v>5.1999999999999998E-2</v>
      </c>
      <c r="BF785" s="105">
        <v>0.74</v>
      </c>
      <c r="BG785" s="102">
        <v>6250</v>
      </c>
      <c r="BH785" s="102">
        <v>380900</v>
      </c>
      <c r="BI785" s="106">
        <v>6.3E-2</v>
      </c>
      <c r="BJ785" s="96">
        <v>376</v>
      </c>
      <c r="BK785" s="99">
        <f t="shared" si="47"/>
        <v>0.33700000000000002</v>
      </c>
      <c r="BL785" s="99">
        <f t="shared" si="48"/>
        <v>0.19600000000000001</v>
      </c>
      <c r="CN785" s="97" t="s">
        <v>1524</v>
      </c>
      <c r="CO785" s="96" t="s">
        <v>292</v>
      </c>
      <c r="CP785" s="169" t="s">
        <v>1466</v>
      </c>
      <c r="CQ785" s="169" t="s">
        <v>1461</v>
      </c>
      <c r="CR785" s="98">
        <v>46300</v>
      </c>
      <c r="CS785" s="98">
        <v>85300</v>
      </c>
      <c r="CT785" s="170">
        <v>0.52</v>
      </c>
    </row>
    <row r="786" spans="47:98" ht="21" hidden="1" customHeight="1" x14ac:dyDescent="0.25">
      <c r="AU786" s="99"/>
      <c r="AV786" s="100">
        <v>1053</v>
      </c>
      <c r="AW786" s="96" t="s">
        <v>2353</v>
      </c>
      <c r="AX786" s="96" t="s">
        <v>833</v>
      </c>
      <c r="AY786" s="101" t="s">
        <v>163</v>
      </c>
      <c r="AZ786" s="101" t="s">
        <v>192</v>
      </c>
      <c r="BA786" s="102">
        <v>139000</v>
      </c>
      <c r="BB786" s="103">
        <v>39500</v>
      </c>
      <c r="BC786" s="103">
        <v>64000</v>
      </c>
      <c r="BD786" s="102">
        <v>317600</v>
      </c>
      <c r="BE786" s="104">
        <v>4.2000000000000003E-2</v>
      </c>
      <c r="BF786" s="105">
        <v>0.74</v>
      </c>
      <c r="BG786" s="102">
        <v>6250</v>
      </c>
      <c r="BH786" s="102">
        <v>317600</v>
      </c>
      <c r="BI786" s="106">
        <v>4.2000000000000003E-2</v>
      </c>
      <c r="BJ786" s="96">
        <v>376</v>
      </c>
      <c r="BK786" s="99">
        <f t="shared" si="47"/>
        <v>0.58599999999999997</v>
      </c>
      <c r="BL786" s="99">
        <f t="shared" si="48"/>
        <v>0.19600000000000001</v>
      </c>
      <c r="CN786" s="97" t="s">
        <v>1589</v>
      </c>
      <c r="CO786" s="96" t="s">
        <v>389</v>
      </c>
      <c r="CP786" s="169" t="s">
        <v>1466</v>
      </c>
      <c r="CQ786" s="169" t="s">
        <v>192</v>
      </c>
      <c r="CR786" s="98">
        <v>44400</v>
      </c>
      <c r="CS786" s="98">
        <v>78500</v>
      </c>
      <c r="CT786" s="170">
        <v>0.55000000000000004</v>
      </c>
    </row>
    <row r="787" spans="47:98" ht="21" hidden="1" customHeight="1" x14ac:dyDescent="0.25">
      <c r="AU787" s="99"/>
      <c r="AV787" s="100">
        <v>1277</v>
      </c>
      <c r="AW787" s="96" t="s">
        <v>2397</v>
      </c>
      <c r="AX787" s="96" t="s">
        <v>1015</v>
      </c>
      <c r="AY787" s="101" t="s">
        <v>152</v>
      </c>
      <c r="AZ787" s="101" t="s">
        <v>177</v>
      </c>
      <c r="BA787" s="102">
        <v>137500</v>
      </c>
      <c r="BB787" s="103">
        <v>42000</v>
      </c>
      <c r="BC787" s="103">
        <v>62500</v>
      </c>
      <c r="BD787" s="102">
        <v>206200</v>
      </c>
      <c r="BE787" s="104">
        <v>3.2000000000000001E-2</v>
      </c>
      <c r="BF787" s="105">
        <v>1</v>
      </c>
      <c r="BG787" s="102">
        <v>14750</v>
      </c>
      <c r="BH787" s="102">
        <v>269000</v>
      </c>
      <c r="BI787" s="106">
        <v>5.3999999999999999E-2</v>
      </c>
      <c r="BJ787" s="96">
        <v>422</v>
      </c>
      <c r="BK787" s="99">
        <f t="shared" si="47"/>
        <v>0.57499999999999996</v>
      </c>
      <c r="BL787" s="99">
        <f t="shared" si="48"/>
        <v>0.41699999999999998</v>
      </c>
      <c r="CN787" s="97">
        <v>348</v>
      </c>
      <c r="CO787" s="96" t="s">
        <v>1592</v>
      </c>
      <c r="CP787" s="169" t="s">
        <v>1466</v>
      </c>
      <c r="CQ787" s="169" t="s">
        <v>195</v>
      </c>
      <c r="CR787" s="98">
        <v>45600</v>
      </c>
      <c r="CS787" s="98">
        <v>78000</v>
      </c>
      <c r="CT787" s="170">
        <v>0.55000000000000004</v>
      </c>
    </row>
    <row r="788" spans="47:98" ht="21" hidden="1" customHeight="1" x14ac:dyDescent="0.25">
      <c r="AU788" s="99"/>
      <c r="AV788" s="100">
        <v>498</v>
      </c>
      <c r="AW788" s="96" t="s">
        <v>2422</v>
      </c>
      <c r="AX788" s="96" t="s">
        <v>519</v>
      </c>
      <c r="AY788" s="101" t="s">
        <v>159</v>
      </c>
      <c r="AZ788" s="101" t="s">
        <v>192</v>
      </c>
      <c r="BA788" s="102">
        <v>119500</v>
      </c>
      <c r="BB788" s="103">
        <v>47500</v>
      </c>
      <c r="BC788" s="103">
        <v>87500</v>
      </c>
      <c r="BD788" s="102">
        <v>572400</v>
      </c>
      <c r="BE788" s="104">
        <v>6.2E-2</v>
      </c>
      <c r="BF788" s="105">
        <v>0.7</v>
      </c>
      <c r="BG788" s="102">
        <v>7250</v>
      </c>
      <c r="BH788" s="102">
        <v>602300</v>
      </c>
      <c r="BI788" s="106">
        <v>7.1999999999999995E-2</v>
      </c>
      <c r="BJ788" s="96">
        <v>452</v>
      </c>
      <c r="BK788" s="99">
        <f t="shared" si="47"/>
        <v>0.45700000000000002</v>
      </c>
      <c r="BL788" s="99">
        <f t="shared" si="48"/>
        <v>0.78400000000000003</v>
      </c>
      <c r="CN788" s="97" t="s">
        <v>1552</v>
      </c>
      <c r="CO788" s="96" t="s">
        <v>296</v>
      </c>
      <c r="CP788" s="169" t="s">
        <v>1451</v>
      </c>
      <c r="CQ788" s="169" t="s">
        <v>1461</v>
      </c>
      <c r="CR788" s="98">
        <v>49700</v>
      </c>
      <c r="CS788" s="98">
        <v>82000</v>
      </c>
      <c r="CT788" s="170">
        <v>0.5</v>
      </c>
    </row>
    <row r="789" spans="47:98" ht="21" hidden="1" customHeight="1" x14ac:dyDescent="0.25">
      <c r="AU789" s="99"/>
      <c r="AV789" s="100">
        <v>632</v>
      </c>
      <c r="AW789" s="96" t="s">
        <v>2423</v>
      </c>
      <c r="AX789" s="96" t="s">
        <v>519</v>
      </c>
      <c r="AY789" s="101" t="s">
        <v>163</v>
      </c>
      <c r="AZ789" s="101" t="s">
        <v>192</v>
      </c>
      <c r="BA789" s="102">
        <v>179500</v>
      </c>
      <c r="BB789" s="103">
        <v>47500</v>
      </c>
      <c r="BC789" s="103">
        <v>87500</v>
      </c>
      <c r="BD789" s="102">
        <v>512400</v>
      </c>
      <c r="BE789" s="104">
        <v>4.7E-2</v>
      </c>
      <c r="BF789" s="105">
        <v>0.7</v>
      </c>
      <c r="BG789" s="102">
        <v>7250</v>
      </c>
      <c r="BH789" s="102">
        <v>512400</v>
      </c>
      <c r="BI789" s="106">
        <v>4.7E-2</v>
      </c>
      <c r="BJ789" s="96">
        <v>452</v>
      </c>
      <c r="BK789" s="99">
        <f t="shared" si="47"/>
        <v>0.83699999999999997</v>
      </c>
      <c r="BL789" s="99">
        <f t="shared" si="48"/>
        <v>0.78400000000000003</v>
      </c>
      <c r="CN789" s="97">
        <v>253</v>
      </c>
      <c r="CO789" s="96" t="s">
        <v>439</v>
      </c>
      <c r="CP789" s="169" t="s">
        <v>1462</v>
      </c>
      <c r="CQ789" s="169" t="s">
        <v>1454</v>
      </c>
      <c r="CR789" s="98">
        <v>48100</v>
      </c>
      <c r="CS789" s="98">
        <v>82200</v>
      </c>
      <c r="CT789" s="170">
        <v>0.46</v>
      </c>
    </row>
    <row r="790" spans="47:98" ht="21" hidden="1" customHeight="1" x14ac:dyDescent="0.25">
      <c r="AU790" s="99"/>
      <c r="AV790" s="100">
        <v>1160</v>
      </c>
      <c r="AW790" s="96" t="s">
        <v>2472</v>
      </c>
      <c r="AX790" s="96" t="s">
        <v>944</v>
      </c>
      <c r="AY790" s="101" t="s">
        <v>152</v>
      </c>
      <c r="AZ790" s="101" t="s">
        <v>177</v>
      </c>
      <c r="BA790" s="102">
        <v>130000</v>
      </c>
      <c r="BB790" s="103" t="s">
        <v>1967</v>
      </c>
      <c r="BC790" s="103" t="s">
        <v>1967</v>
      </c>
      <c r="BD790" s="102">
        <v>267300</v>
      </c>
      <c r="BE790" s="104">
        <v>3.9E-2</v>
      </c>
      <c r="BF790" s="105">
        <v>0.99</v>
      </c>
      <c r="BG790" s="102">
        <v>14500</v>
      </c>
      <c r="BH790" s="102">
        <v>328000</v>
      </c>
      <c r="BI790" s="106">
        <v>6.0999999999999999E-2</v>
      </c>
      <c r="BK790" s="99">
        <f t="shared" si="47"/>
        <v>0.53</v>
      </c>
      <c r="BL790" s="99" t="str">
        <f t="shared" si="48"/>
        <v>No Data</v>
      </c>
      <c r="CN790" s="97" t="s">
        <v>1528</v>
      </c>
      <c r="CO790" s="96" t="s">
        <v>293</v>
      </c>
      <c r="CP790" s="169" t="s">
        <v>1448</v>
      </c>
      <c r="CQ790" s="169" t="s">
        <v>1461</v>
      </c>
      <c r="CR790" s="98">
        <v>50300</v>
      </c>
      <c r="CS790" s="98">
        <v>85000</v>
      </c>
      <c r="CT790" s="170">
        <v>0.46</v>
      </c>
    </row>
    <row r="791" spans="47:98" ht="21" hidden="1" customHeight="1" x14ac:dyDescent="0.25">
      <c r="AU791" s="99"/>
      <c r="AV791" s="100">
        <v>1287</v>
      </c>
      <c r="AW791" s="96" t="s">
        <v>2522</v>
      </c>
      <c r="AX791" s="96" t="s">
        <v>1019</v>
      </c>
      <c r="AY791" s="101" t="s">
        <v>152</v>
      </c>
      <c r="AZ791" s="101" t="s">
        <v>177</v>
      </c>
      <c r="BA791" s="102">
        <v>155000</v>
      </c>
      <c r="BB791" s="103">
        <v>38500</v>
      </c>
      <c r="BC791" s="103">
        <v>55500</v>
      </c>
      <c r="BD791" s="102">
        <v>200000</v>
      </c>
      <c r="BE791" s="104">
        <v>2.9000000000000001E-2</v>
      </c>
      <c r="BF791" s="105">
        <v>1</v>
      </c>
      <c r="BG791" s="102">
        <v>19000</v>
      </c>
      <c r="BH791" s="102">
        <v>281700</v>
      </c>
      <c r="BI791" s="106">
        <v>5.5E-2</v>
      </c>
      <c r="BJ791" s="96">
        <v>538</v>
      </c>
      <c r="BK791" s="99">
        <f t="shared" si="47"/>
        <v>0.71099999999999997</v>
      </c>
      <c r="BL791" s="99">
        <f t="shared" si="48"/>
        <v>0.14499999999999999</v>
      </c>
      <c r="CN791" s="97">
        <v>157</v>
      </c>
      <c r="CO791" s="96" t="s">
        <v>444</v>
      </c>
      <c r="CP791" s="169" t="s">
        <v>1466</v>
      </c>
      <c r="CQ791" s="169" t="s">
        <v>1454</v>
      </c>
      <c r="CR791" s="98">
        <v>45600</v>
      </c>
      <c r="CS791" s="98">
        <v>87500</v>
      </c>
      <c r="CT791" s="170">
        <v>0.55000000000000004</v>
      </c>
    </row>
    <row r="792" spans="47:98" ht="21" hidden="1" customHeight="1" x14ac:dyDescent="0.25">
      <c r="AU792" s="99"/>
      <c r="AV792" s="100">
        <v>243</v>
      </c>
      <c r="AW792" s="96" t="s">
        <v>2523</v>
      </c>
      <c r="AX792" s="96" t="s">
        <v>352</v>
      </c>
      <c r="AY792" s="101" t="s">
        <v>152</v>
      </c>
      <c r="AZ792" s="101" t="s">
        <v>177</v>
      </c>
      <c r="BA792" s="102">
        <v>189000</v>
      </c>
      <c r="BB792" s="103">
        <v>46500</v>
      </c>
      <c r="BC792" s="103">
        <v>85000</v>
      </c>
      <c r="BD792" s="102">
        <v>739300</v>
      </c>
      <c r="BE792" s="104">
        <v>5.6000000000000001E-2</v>
      </c>
      <c r="BF792" s="105">
        <v>0.97</v>
      </c>
      <c r="BG792" s="102">
        <v>21250</v>
      </c>
      <c r="BH792" s="102">
        <v>829100</v>
      </c>
      <c r="BI792" s="106">
        <v>7.9000000000000001E-2</v>
      </c>
      <c r="BJ792" s="96">
        <v>539</v>
      </c>
      <c r="BK792" s="99">
        <f t="shared" si="47"/>
        <v>0.86699999999999999</v>
      </c>
      <c r="BL792" s="99">
        <f t="shared" si="48"/>
        <v>0.746</v>
      </c>
      <c r="CN792" s="97" t="s">
        <v>1702</v>
      </c>
      <c r="CO792" s="96" t="s">
        <v>503</v>
      </c>
      <c r="CP792" s="169" t="s">
        <v>1462</v>
      </c>
      <c r="CQ792" s="169" t="s">
        <v>1464</v>
      </c>
      <c r="CR792" s="98">
        <v>48100</v>
      </c>
      <c r="CS792" s="98">
        <v>67300</v>
      </c>
      <c r="CT792" s="170">
        <v>0.56999999999999995</v>
      </c>
    </row>
    <row r="793" spans="47:98" ht="21" hidden="1" customHeight="1" x14ac:dyDescent="0.25">
      <c r="AU793" s="99"/>
      <c r="AV793" s="100">
        <v>387</v>
      </c>
      <c r="AW793" s="96" t="s">
        <v>2524</v>
      </c>
      <c r="AX793" s="96" t="s">
        <v>448</v>
      </c>
      <c r="AY793" s="101" t="s">
        <v>159</v>
      </c>
      <c r="AZ793" s="101" t="s">
        <v>192</v>
      </c>
      <c r="BA793" s="102">
        <v>109000</v>
      </c>
      <c r="BB793" s="103">
        <v>46500</v>
      </c>
      <c r="BC793" s="103">
        <v>78000</v>
      </c>
      <c r="BD793" s="102">
        <v>635000</v>
      </c>
      <c r="BE793" s="104">
        <v>6.7000000000000004E-2</v>
      </c>
      <c r="BF793" s="105">
        <v>0.7</v>
      </c>
      <c r="BG793" s="102">
        <v>7750</v>
      </c>
      <c r="BH793" s="102">
        <v>668400</v>
      </c>
      <c r="BI793" s="106">
        <v>8.1000000000000003E-2</v>
      </c>
      <c r="BJ793" s="96">
        <v>540</v>
      </c>
      <c r="BK793" s="99">
        <f t="shared" si="47"/>
        <v>0.375</v>
      </c>
      <c r="BL793" s="99">
        <f t="shared" si="48"/>
        <v>0.746</v>
      </c>
      <c r="CN793" s="97">
        <v>974</v>
      </c>
      <c r="CO793" s="96" t="s">
        <v>1093</v>
      </c>
      <c r="CP793" s="169" t="s">
        <v>1462</v>
      </c>
      <c r="CQ793" s="169" t="s">
        <v>177</v>
      </c>
      <c r="CR793" s="98">
        <v>35800</v>
      </c>
      <c r="CS793" s="98">
        <v>53300</v>
      </c>
      <c r="CT793" s="170">
        <v>0.48</v>
      </c>
    </row>
    <row r="794" spans="47:98" ht="21" hidden="1" customHeight="1" x14ac:dyDescent="0.25">
      <c r="AU794" s="99"/>
      <c r="AV794" s="100">
        <v>493</v>
      </c>
      <c r="AW794" s="96" t="s">
        <v>2525</v>
      </c>
      <c r="AX794" s="96" t="s">
        <v>448</v>
      </c>
      <c r="AY794" s="101" t="s">
        <v>163</v>
      </c>
      <c r="AZ794" s="101" t="s">
        <v>192</v>
      </c>
      <c r="BA794" s="102">
        <v>170500</v>
      </c>
      <c r="BB794" s="103">
        <v>46500</v>
      </c>
      <c r="BC794" s="103">
        <v>78000</v>
      </c>
      <c r="BD794" s="102">
        <v>573800</v>
      </c>
      <c r="BE794" s="104">
        <v>5.1999999999999998E-2</v>
      </c>
      <c r="BF794" s="105">
        <v>0.7</v>
      </c>
      <c r="BG794" s="102">
        <v>7750</v>
      </c>
      <c r="BH794" s="102">
        <v>573800</v>
      </c>
      <c r="BI794" s="106">
        <v>5.1999999999999998E-2</v>
      </c>
      <c r="BJ794" s="96">
        <v>540</v>
      </c>
      <c r="BK794" s="99">
        <f t="shared" si="47"/>
        <v>0.79300000000000004</v>
      </c>
      <c r="BL794" s="99">
        <f t="shared" si="48"/>
        <v>0.746</v>
      </c>
      <c r="CN794" s="97" t="s">
        <v>1704</v>
      </c>
      <c r="CO794" s="96" t="s">
        <v>819</v>
      </c>
      <c r="CP794" s="169" t="s">
        <v>1462</v>
      </c>
      <c r="CQ794" s="169" t="s">
        <v>1464</v>
      </c>
      <c r="CR794" s="98">
        <v>44400</v>
      </c>
      <c r="CS794" s="98">
        <v>67100</v>
      </c>
      <c r="CT794" s="170">
        <v>0.62</v>
      </c>
    </row>
    <row r="795" spans="47:98" ht="21" hidden="1" customHeight="1" x14ac:dyDescent="0.25">
      <c r="AU795" s="99"/>
      <c r="AV795" s="100">
        <v>608</v>
      </c>
      <c r="AW795" s="96" t="s">
        <v>2526</v>
      </c>
      <c r="AX795" s="96" t="s">
        <v>593</v>
      </c>
      <c r="AY795" s="101" t="s">
        <v>159</v>
      </c>
      <c r="AZ795" s="101" t="s">
        <v>192</v>
      </c>
      <c r="BA795" s="102">
        <v>101000</v>
      </c>
      <c r="BB795" s="103">
        <v>43000</v>
      </c>
      <c r="BC795" s="103">
        <v>78500</v>
      </c>
      <c r="BD795" s="102">
        <v>523000</v>
      </c>
      <c r="BE795" s="104">
        <v>6.4000000000000001E-2</v>
      </c>
      <c r="BF795" s="105">
        <v>0.6</v>
      </c>
      <c r="BG795" s="102">
        <v>6250</v>
      </c>
      <c r="BH795" s="102">
        <v>550000</v>
      </c>
      <c r="BI795" s="106">
        <v>7.4999999999999997E-2</v>
      </c>
      <c r="BJ795" s="96">
        <v>541</v>
      </c>
      <c r="BK795" s="99">
        <f t="shared" si="47"/>
        <v>0.32</v>
      </c>
      <c r="BL795" s="99">
        <f t="shared" si="48"/>
        <v>0.51</v>
      </c>
      <c r="CN795" s="97" t="s">
        <v>1644</v>
      </c>
      <c r="CO795" s="96" t="s">
        <v>874</v>
      </c>
      <c r="CP795" s="169" t="s">
        <v>1462</v>
      </c>
      <c r="CQ795" s="169" t="s">
        <v>177</v>
      </c>
      <c r="CR795" s="98">
        <v>40500</v>
      </c>
      <c r="CS795" s="98">
        <v>72200</v>
      </c>
      <c r="CT795" s="170">
        <v>0.54</v>
      </c>
    </row>
    <row r="796" spans="47:98" ht="21" hidden="1" customHeight="1" x14ac:dyDescent="0.25">
      <c r="AU796" s="99"/>
      <c r="AV796" s="100">
        <v>682</v>
      </c>
      <c r="AW796" s="96" t="s">
        <v>2527</v>
      </c>
      <c r="AX796" s="96" t="s">
        <v>593</v>
      </c>
      <c r="AY796" s="101" t="s">
        <v>163</v>
      </c>
      <c r="AZ796" s="101" t="s">
        <v>192</v>
      </c>
      <c r="BA796" s="102">
        <v>140000</v>
      </c>
      <c r="BB796" s="103">
        <v>43000</v>
      </c>
      <c r="BC796" s="103">
        <v>78500</v>
      </c>
      <c r="BD796" s="102">
        <v>483900</v>
      </c>
      <c r="BE796" s="104">
        <v>5.1999999999999998E-2</v>
      </c>
      <c r="BF796" s="105">
        <v>0.6</v>
      </c>
      <c r="BG796" s="102">
        <v>6250</v>
      </c>
      <c r="BH796" s="102">
        <v>483900</v>
      </c>
      <c r="BI796" s="106">
        <v>5.1999999999999998E-2</v>
      </c>
      <c r="BJ796" s="96">
        <v>541</v>
      </c>
      <c r="BK796" s="99">
        <f t="shared" si="47"/>
        <v>0.58899999999999997</v>
      </c>
      <c r="BL796" s="99">
        <f t="shared" si="48"/>
        <v>0.51</v>
      </c>
      <c r="CN796" s="97" t="s">
        <v>1531</v>
      </c>
      <c r="CO796" s="96" t="s">
        <v>360</v>
      </c>
      <c r="CP796" s="169" t="s">
        <v>1448</v>
      </c>
      <c r="CQ796" s="169" t="s">
        <v>1479</v>
      </c>
      <c r="CR796" s="98">
        <v>47600</v>
      </c>
      <c r="CS796" s="98">
        <v>84600</v>
      </c>
      <c r="CT796" s="170">
        <v>0.53</v>
      </c>
    </row>
    <row r="797" spans="47:98" ht="21" hidden="1" customHeight="1" x14ac:dyDescent="0.25">
      <c r="AU797" s="99"/>
      <c r="AV797" s="100">
        <v>191</v>
      </c>
      <c r="AW797" s="96" t="s">
        <v>2528</v>
      </c>
      <c r="AX797" s="96" t="s">
        <v>312</v>
      </c>
      <c r="AY797" s="101" t="s">
        <v>152</v>
      </c>
      <c r="AZ797" s="101" t="s">
        <v>171</v>
      </c>
      <c r="BA797" s="102">
        <v>197000</v>
      </c>
      <c r="BB797" s="103">
        <v>39000</v>
      </c>
      <c r="BC797" s="103">
        <v>83000</v>
      </c>
      <c r="BD797" s="102">
        <v>793100</v>
      </c>
      <c r="BE797" s="104">
        <v>5.7000000000000002E-2</v>
      </c>
      <c r="BF797" s="105">
        <v>0.99</v>
      </c>
      <c r="BG797" s="102">
        <v>23250</v>
      </c>
      <c r="BH797" s="102">
        <v>888800</v>
      </c>
      <c r="BI797" s="106">
        <v>0.08</v>
      </c>
      <c r="BJ797" s="96">
        <v>542</v>
      </c>
      <c r="BK797" s="99">
        <f t="shared" si="47"/>
        <v>0.89200000000000002</v>
      </c>
      <c r="BL797" s="99">
        <f t="shared" si="48"/>
        <v>0.16500000000000001</v>
      </c>
      <c r="CN797" s="97" t="s">
        <v>1578</v>
      </c>
      <c r="CO797" s="96" t="s">
        <v>440</v>
      </c>
      <c r="CP797" s="169" t="s">
        <v>1448</v>
      </c>
      <c r="CQ797" s="169" t="s">
        <v>1479</v>
      </c>
      <c r="CR797" s="98">
        <v>43800</v>
      </c>
      <c r="CS797" s="98">
        <v>79400</v>
      </c>
      <c r="CT797" s="170">
        <v>0.47</v>
      </c>
    </row>
    <row r="798" spans="47:98" ht="21" hidden="1" customHeight="1" x14ac:dyDescent="0.25">
      <c r="AU798" s="99"/>
      <c r="AV798" s="100">
        <v>1187</v>
      </c>
      <c r="AW798" s="96" t="s">
        <v>2539</v>
      </c>
      <c r="AX798" s="96" t="s">
        <v>963</v>
      </c>
      <c r="AY798" s="101" t="s">
        <v>152</v>
      </c>
      <c r="AZ798" s="101" t="s">
        <v>177</v>
      </c>
      <c r="BA798" s="102">
        <v>164500</v>
      </c>
      <c r="BB798" s="103">
        <v>40500</v>
      </c>
      <c r="BC798" s="103">
        <v>67000</v>
      </c>
      <c r="BD798" s="102">
        <v>253600</v>
      </c>
      <c r="BE798" s="104">
        <v>3.3000000000000002E-2</v>
      </c>
      <c r="BF798" s="105">
        <v>1</v>
      </c>
      <c r="BG798" s="102">
        <v>16250</v>
      </c>
      <c r="BH798" s="102">
        <v>322200</v>
      </c>
      <c r="BI798" s="106">
        <v>5.1999999999999998E-2</v>
      </c>
      <c r="BJ798" s="96">
        <v>552</v>
      </c>
      <c r="BK798" s="99">
        <f t="shared" si="47"/>
        <v>0.76200000000000001</v>
      </c>
      <c r="BL798" s="99">
        <f t="shared" si="48"/>
        <v>0.28000000000000003</v>
      </c>
      <c r="CN798" s="97" t="s">
        <v>1505</v>
      </c>
      <c r="CO798" s="96" t="s">
        <v>361</v>
      </c>
      <c r="CP798" s="169" t="s">
        <v>1451</v>
      </c>
      <c r="CQ798" s="169" t="s">
        <v>1464</v>
      </c>
      <c r="CR798" s="98">
        <v>44300</v>
      </c>
      <c r="CS798" s="98">
        <v>88100</v>
      </c>
      <c r="CT798" s="170">
        <v>0.53</v>
      </c>
    </row>
    <row r="799" spans="47:98" ht="21" hidden="1" customHeight="1" x14ac:dyDescent="0.25">
      <c r="AU799" s="99"/>
      <c r="AV799" s="100">
        <v>590</v>
      </c>
      <c r="AW799" s="96" t="s">
        <v>2758</v>
      </c>
      <c r="AX799" s="96" t="s">
        <v>582</v>
      </c>
      <c r="AY799" s="101" t="s">
        <v>152</v>
      </c>
      <c r="AZ799" s="101" t="s">
        <v>171</v>
      </c>
      <c r="BA799" s="102">
        <v>191000</v>
      </c>
      <c r="BB799" s="103">
        <v>42000</v>
      </c>
      <c r="BC799" s="103">
        <v>64000</v>
      </c>
      <c r="BD799" s="102">
        <v>530800</v>
      </c>
      <c r="BE799" s="104">
        <v>4.7E-2</v>
      </c>
      <c r="BF799" s="105">
        <v>0.98</v>
      </c>
      <c r="BG799" s="102">
        <v>24000</v>
      </c>
      <c r="BH799" s="102">
        <v>628900</v>
      </c>
      <c r="BI799" s="106">
        <v>7.1999999999999995E-2</v>
      </c>
      <c r="BJ799" s="96">
        <v>723</v>
      </c>
      <c r="BK799" s="99">
        <f t="shared" si="47"/>
        <v>0.874</v>
      </c>
      <c r="BL799" s="99">
        <f t="shared" si="48"/>
        <v>0.41699999999999998</v>
      </c>
      <c r="CN799" s="97" t="s">
        <v>1635</v>
      </c>
      <c r="CO799" s="96" t="s">
        <v>702</v>
      </c>
      <c r="CP799" s="169" t="s">
        <v>1447</v>
      </c>
      <c r="CQ799" s="169" t="s">
        <v>1461</v>
      </c>
      <c r="CR799" s="98">
        <v>41000</v>
      </c>
      <c r="CS799" s="98">
        <v>73000</v>
      </c>
      <c r="CT799" s="170">
        <v>0.59</v>
      </c>
    </row>
    <row r="800" spans="47:98" ht="21" hidden="1" customHeight="1" x14ac:dyDescent="0.25">
      <c r="AU800" s="99"/>
      <c r="AV800" s="100">
        <v>589</v>
      </c>
      <c r="AW800" s="96" t="s">
        <v>2780</v>
      </c>
      <c r="AX800" s="96" t="s">
        <v>581</v>
      </c>
      <c r="AY800" s="101" t="s">
        <v>159</v>
      </c>
      <c r="AZ800" s="101" t="s">
        <v>192</v>
      </c>
      <c r="BA800" s="102">
        <v>102000</v>
      </c>
      <c r="BB800" s="103">
        <v>42000</v>
      </c>
      <c r="BC800" s="103">
        <v>71000</v>
      </c>
      <c r="BD800" s="102">
        <v>530900</v>
      </c>
      <c r="BE800" s="104">
        <v>6.4000000000000001E-2</v>
      </c>
      <c r="BF800" s="105">
        <v>0.75</v>
      </c>
      <c r="BG800" s="102">
        <v>6250</v>
      </c>
      <c r="BH800" s="102">
        <v>559800</v>
      </c>
      <c r="BI800" s="106">
        <v>7.5999999999999998E-2</v>
      </c>
      <c r="BJ800" s="96">
        <v>752</v>
      </c>
      <c r="BK800" s="99">
        <f t="shared" si="47"/>
        <v>0.32900000000000001</v>
      </c>
      <c r="BL800" s="99">
        <f t="shared" si="48"/>
        <v>0.41699999999999998</v>
      </c>
      <c r="CN800" s="97" t="s">
        <v>1525</v>
      </c>
      <c r="CO800" s="96" t="s">
        <v>316</v>
      </c>
      <c r="CP800" s="169" t="s">
        <v>1467</v>
      </c>
      <c r="CQ800" s="169" t="s">
        <v>1461</v>
      </c>
      <c r="CR800" s="98">
        <v>49500</v>
      </c>
      <c r="CS800" s="98">
        <v>85200</v>
      </c>
      <c r="CT800" s="170">
        <v>0.53</v>
      </c>
    </row>
    <row r="801" spans="47:98" ht="21" hidden="1" customHeight="1" x14ac:dyDescent="0.25">
      <c r="AU801" s="99"/>
      <c r="AV801" s="100">
        <v>671</v>
      </c>
      <c r="AW801" s="96" t="s">
        <v>2781</v>
      </c>
      <c r="AX801" s="96" t="s">
        <v>581</v>
      </c>
      <c r="AY801" s="101" t="s">
        <v>163</v>
      </c>
      <c r="AZ801" s="101" t="s">
        <v>192</v>
      </c>
      <c r="BA801" s="102">
        <v>143500</v>
      </c>
      <c r="BB801" s="103">
        <v>42000</v>
      </c>
      <c r="BC801" s="103">
        <v>71000</v>
      </c>
      <c r="BD801" s="102">
        <v>489300</v>
      </c>
      <c r="BE801" s="104">
        <v>5.1999999999999998E-2</v>
      </c>
      <c r="BF801" s="105">
        <v>0.75</v>
      </c>
      <c r="BG801" s="102">
        <v>6250</v>
      </c>
      <c r="BH801" s="102">
        <v>489300</v>
      </c>
      <c r="BI801" s="106">
        <v>5.1999999999999998E-2</v>
      </c>
      <c r="BJ801" s="96">
        <v>752</v>
      </c>
      <c r="BK801" s="99">
        <f t="shared" si="47"/>
        <v>0.61399999999999999</v>
      </c>
      <c r="BL801" s="99">
        <f t="shared" si="48"/>
        <v>0.41699999999999998</v>
      </c>
      <c r="CN801" s="97" t="s">
        <v>1710</v>
      </c>
      <c r="CO801" s="96" t="s">
        <v>1711</v>
      </c>
      <c r="CP801" s="169" t="s">
        <v>1467</v>
      </c>
      <c r="CQ801" s="169" t="s">
        <v>195</v>
      </c>
      <c r="CR801" s="98">
        <v>44600</v>
      </c>
      <c r="CS801" s="98">
        <v>66800</v>
      </c>
      <c r="CT801" s="170">
        <v>0.51</v>
      </c>
    </row>
    <row r="802" spans="47:98" ht="21" hidden="1" customHeight="1" x14ac:dyDescent="0.25">
      <c r="AU802" s="99"/>
      <c r="AV802" s="100">
        <v>326</v>
      </c>
      <c r="AW802" s="96" t="s">
        <v>2825</v>
      </c>
      <c r="AX802" s="96" t="s">
        <v>410</v>
      </c>
      <c r="AY802" s="101" t="s">
        <v>159</v>
      </c>
      <c r="AZ802" s="101" t="s">
        <v>192</v>
      </c>
      <c r="BA802" s="102">
        <v>124000</v>
      </c>
      <c r="BB802" s="103">
        <v>46000</v>
      </c>
      <c r="BC802" s="103">
        <v>81000</v>
      </c>
      <c r="BD802" s="102">
        <v>673800</v>
      </c>
      <c r="BE802" s="104">
        <v>6.5000000000000002E-2</v>
      </c>
      <c r="BF802" s="105">
        <v>0.57999999999999996</v>
      </c>
      <c r="BG802" s="102">
        <v>7500</v>
      </c>
      <c r="BH802" s="102">
        <v>708400</v>
      </c>
      <c r="BI802" s="106">
        <v>7.6999999999999999E-2</v>
      </c>
      <c r="BJ802" s="96">
        <v>777</v>
      </c>
      <c r="BK802" s="99">
        <f t="shared" si="47"/>
        <v>0.48299999999999998</v>
      </c>
      <c r="BL802" s="99">
        <f t="shared" si="48"/>
        <v>0.71899999999999997</v>
      </c>
      <c r="CN802" s="97" t="s">
        <v>1547</v>
      </c>
      <c r="CO802" s="96" t="s">
        <v>358</v>
      </c>
      <c r="CP802" s="169" t="s">
        <v>1466</v>
      </c>
      <c r="CQ802" s="169" t="s">
        <v>1461</v>
      </c>
      <c r="CR802" s="98">
        <v>45300</v>
      </c>
      <c r="CS802" s="98">
        <v>82700</v>
      </c>
      <c r="CT802" s="170">
        <v>0.56000000000000005</v>
      </c>
    </row>
    <row r="803" spans="47:98" ht="21" hidden="1" customHeight="1" x14ac:dyDescent="0.25">
      <c r="AU803" s="99"/>
      <c r="AV803" s="100">
        <v>436</v>
      </c>
      <c r="AW803" s="96" t="s">
        <v>2826</v>
      </c>
      <c r="AX803" s="96" t="s">
        <v>410</v>
      </c>
      <c r="AY803" s="101" t="s">
        <v>163</v>
      </c>
      <c r="AZ803" s="101" t="s">
        <v>192</v>
      </c>
      <c r="BA803" s="102">
        <v>193000</v>
      </c>
      <c r="BB803" s="103">
        <v>46000</v>
      </c>
      <c r="BC803" s="103">
        <v>81000</v>
      </c>
      <c r="BD803" s="102">
        <v>604900</v>
      </c>
      <c r="BE803" s="104">
        <v>0.05</v>
      </c>
      <c r="BF803" s="105">
        <v>0.57999999999999996</v>
      </c>
      <c r="BG803" s="102">
        <v>7500</v>
      </c>
      <c r="BH803" s="102">
        <v>604900</v>
      </c>
      <c r="BI803" s="106">
        <v>0.05</v>
      </c>
      <c r="BJ803" s="96">
        <v>777</v>
      </c>
      <c r="BK803" s="99">
        <f t="shared" si="47"/>
        <v>0.88300000000000001</v>
      </c>
      <c r="BL803" s="99">
        <f t="shared" si="48"/>
        <v>0.71899999999999997</v>
      </c>
      <c r="CN803" s="97" t="s">
        <v>1515</v>
      </c>
      <c r="CO803" s="96" t="s">
        <v>373</v>
      </c>
      <c r="CP803" s="169" t="s">
        <v>1462</v>
      </c>
      <c r="CQ803" s="169" t="s">
        <v>1461</v>
      </c>
      <c r="CR803" s="98">
        <v>48200</v>
      </c>
      <c r="CS803" s="98">
        <v>86800</v>
      </c>
      <c r="CT803" s="170">
        <v>0.52</v>
      </c>
    </row>
    <row r="804" spans="47:98" ht="21" hidden="1" customHeight="1" x14ac:dyDescent="0.25">
      <c r="AU804" s="99"/>
      <c r="AV804" s="100">
        <v>371</v>
      </c>
      <c r="AW804" s="96" t="s">
        <v>2835</v>
      </c>
      <c r="AX804" s="96" t="s">
        <v>439</v>
      </c>
      <c r="AY804" s="101" t="s">
        <v>152</v>
      </c>
      <c r="AZ804" s="101" t="s">
        <v>166</v>
      </c>
      <c r="BA804" s="102">
        <v>171500</v>
      </c>
      <c r="BB804" s="103">
        <v>48500</v>
      </c>
      <c r="BC804" s="103">
        <v>82500</v>
      </c>
      <c r="BD804" s="102">
        <v>643900</v>
      </c>
      <c r="BE804" s="104">
        <v>5.5E-2</v>
      </c>
      <c r="BF804" s="105">
        <v>0.98</v>
      </c>
      <c r="BG804" s="102">
        <v>15500</v>
      </c>
      <c r="BH804" s="102">
        <v>709200</v>
      </c>
      <c r="BI804" s="106">
        <v>7.1999999999999995E-2</v>
      </c>
      <c r="BJ804" s="96">
        <v>782</v>
      </c>
      <c r="BK804" s="99">
        <f t="shared" si="47"/>
        <v>0.8</v>
      </c>
      <c r="BL804" s="99">
        <f t="shared" si="48"/>
        <v>0.81200000000000006</v>
      </c>
      <c r="CN804" s="97" t="s">
        <v>1815</v>
      </c>
      <c r="CO804" s="96" t="s">
        <v>1080</v>
      </c>
      <c r="CP804" s="169" t="s">
        <v>1462</v>
      </c>
      <c r="CQ804" s="169" t="s">
        <v>195</v>
      </c>
      <c r="CR804" s="98">
        <v>34200</v>
      </c>
      <c r="CS804" s="98">
        <v>57400</v>
      </c>
      <c r="CT804" s="170">
        <v>0.5</v>
      </c>
    </row>
    <row r="805" spans="47:98" ht="21" hidden="1" customHeight="1" x14ac:dyDescent="0.25">
      <c r="AU805" s="99"/>
      <c r="AV805" s="100">
        <v>1048</v>
      </c>
      <c r="AW805" s="96" t="s">
        <v>2841</v>
      </c>
      <c r="AX805" s="96" t="s">
        <v>874</v>
      </c>
      <c r="AY805" s="101" t="s">
        <v>152</v>
      </c>
      <c r="AZ805" s="101" t="s">
        <v>177</v>
      </c>
      <c r="BA805" s="102">
        <v>156500</v>
      </c>
      <c r="BB805" s="103">
        <v>40500</v>
      </c>
      <c r="BC805" s="103">
        <v>72500</v>
      </c>
      <c r="BD805" s="102">
        <v>318900</v>
      </c>
      <c r="BE805" s="104">
        <v>3.9E-2</v>
      </c>
      <c r="BF805" s="105">
        <v>0.99</v>
      </c>
      <c r="BG805" s="102">
        <v>18000</v>
      </c>
      <c r="BH805" s="102">
        <v>394300</v>
      </c>
      <c r="BI805" s="106">
        <v>6.2E-2</v>
      </c>
      <c r="BJ805" s="96">
        <v>788</v>
      </c>
      <c r="BK805" s="99">
        <f t="shared" si="47"/>
        <v>0.72</v>
      </c>
      <c r="BL805" s="99">
        <f t="shared" si="48"/>
        <v>0.28000000000000003</v>
      </c>
      <c r="CN805" s="97" t="s">
        <v>1488</v>
      </c>
      <c r="CO805" s="96" t="s">
        <v>224</v>
      </c>
      <c r="CP805" s="169" t="s">
        <v>1462</v>
      </c>
      <c r="CQ805" s="169" t="s">
        <v>1479</v>
      </c>
      <c r="CR805" s="98">
        <v>51600</v>
      </c>
      <c r="CS805" s="98">
        <v>93300</v>
      </c>
      <c r="CT805" s="170">
        <v>0.48</v>
      </c>
    </row>
    <row r="806" spans="47:98" ht="21" hidden="1" customHeight="1" x14ac:dyDescent="0.25">
      <c r="AU806" s="99"/>
      <c r="AV806" s="100">
        <v>663</v>
      </c>
      <c r="AW806" s="96" t="s">
        <v>2906</v>
      </c>
      <c r="AX806" s="96" t="s">
        <v>628</v>
      </c>
      <c r="AY806" s="101" t="s">
        <v>152</v>
      </c>
      <c r="AZ806" s="101" t="s">
        <v>171</v>
      </c>
      <c r="BA806" s="102">
        <v>143500</v>
      </c>
      <c r="BB806" s="103">
        <v>39000</v>
      </c>
      <c r="BC806" s="103">
        <v>63500</v>
      </c>
      <c r="BD806" s="102">
        <v>493400</v>
      </c>
      <c r="BE806" s="104">
        <v>5.1999999999999998E-2</v>
      </c>
      <c r="BF806" s="105">
        <v>1</v>
      </c>
      <c r="BG806" s="102">
        <v>13750</v>
      </c>
      <c r="BH806" s="102">
        <v>551000</v>
      </c>
      <c r="BI806" s="106">
        <v>7.0000000000000007E-2</v>
      </c>
      <c r="BJ806" s="96">
        <v>832</v>
      </c>
      <c r="BK806" s="99">
        <f t="shared" si="47"/>
        <v>0.61399999999999999</v>
      </c>
      <c r="BL806" s="99">
        <f t="shared" si="48"/>
        <v>0.16500000000000001</v>
      </c>
      <c r="CN806" s="97" t="s">
        <v>1718</v>
      </c>
      <c r="CO806" s="96" t="s">
        <v>685</v>
      </c>
      <c r="CP806" s="169" t="s">
        <v>1462</v>
      </c>
      <c r="CQ806" s="169" t="s">
        <v>177</v>
      </c>
      <c r="CR806" s="98">
        <v>39400</v>
      </c>
      <c r="CS806" s="98">
        <v>66100</v>
      </c>
      <c r="CT806" s="170">
        <v>0.56999999999999995</v>
      </c>
    </row>
    <row r="807" spans="47:98" ht="21" hidden="1" customHeight="1" x14ac:dyDescent="0.25">
      <c r="AU807" s="99"/>
      <c r="AV807" s="100">
        <v>485</v>
      </c>
      <c r="AW807" s="96" t="s">
        <v>3002</v>
      </c>
      <c r="AX807" s="96" t="s">
        <v>514</v>
      </c>
      <c r="AY807" s="101" t="s">
        <v>159</v>
      </c>
      <c r="AZ807" s="101" t="s">
        <v>192</v>
      </c>
      <c r="BA807" s="102">
        <v>99000</v>
      </c>
      <c r="BB807" s="103">
        <v>45000</v>
      </c>
      <c r="BC807" s="103">
        <v>76000</v>
      </c>
      <c r="BD807" s="102">
        <v>578300</v>
      </c>
      <c r="BE807" s="104">
        <v>6.7000000000000004E-2</v>
      </c>
      <c r="BF807" s="105">
        <v>0.97</v>
      </c>
      <c r="BG807" s="102">
        <v>7500</v>
      </c>
      <c r="BH807" s="102">
        <v>611700</v>
      </c>
      <c r="BI807" s="106">
        <v>8.2000000000000003E-2</v>
      </c>
      <c r="BJ807" s="96">
        <v>910</v>
      </c>
      <c r="BK807" s="99">
        <f t="shared" si="47"/>
        <v>0.307</v>
      </c>
      <c r="BL807" s="99">
        <f t="shared" si="48"/>
        <v>0.67100000000000004</v>
      </c>
      <c r="CN807" s="97" t="s">
        <v>1554</v>
      </c>
      <c r="CO807" s="96" t="s">
        <v>405</v>
      </c>
      <c r="CP807" s="169" t="s">
        <v>1462</v>
      </c>
      <c r="CQ807" s="169" t="s">
        <v>1479</v>
      </c>
      <c r="CR807" s="98">
        <v>43700</v>
      </c>
      <c r="CS807" s="98">
        <v>81800</v>
      </c>
      <c r="CT807" s="170">
        <v>0.47</v>
      </c>
    </row>
    <row r="808" spans="47:98" ht="21" hidden="1" customHeight="1" x14ac:dyDescent="0.25">
      <c r="AU808" s="99"/>
      <c r="AV808" s="100">
        <v>577</v>
      </c>
      <c r="AW808" s="96" t="s">
        <v>3003</v>
      </c>
      <c r="AX808" s="96" t="s">
        <v>514</v>
      </c>
      <c r="AY808" s="101" t="s">
        <v>163</v>
      </c>
      <c r="AZ808" s="101" t="s">
        <v>192</v>
      </c>
      <c r="BA808" s="102">
        <v>140000</v>
      </c>
      <c r="BB808" s="103">
        <v>45000</v>
      </c>
      <c r="BC808" s="103">
        <v>76000</v>
      </c>
      <c r="BD808" s="102">
        <v>537400</v>
      </c>
      <c r="BE808" s="104">
        <v>5.5E-2</v>
      </c>
      <c r="BF808" s="105">
        <v>0.97</v>
      </c>
      <c r="BG808" s="102">
        <v>7500</v>
      </c>
      <c r="BH808" s="102">
        <v>537400</v>
      </c>
      <c r="BI808" s="106">
        <v>5.5E-2</v>
      </c>
      <c r="BJ808" s="96">
        <v>910</v>
      </c>
      <c r="BK808" s="99">
        <f t="shared" si="47"/>
        <v>0.58899999999999997</v>
      </c>
      <c r="BL808" s="99">
        <f t="shared" si="48"/>
        <v>0.67100000000000004</v>
      </c>
      <c r="CN808" s="97" t="s">
        <v>1595</v>
      </c>
      <c r="CO808" s="96" t="s">
        <v>423</v>
      </c>
      <c r="CP808" s="169" t="s">
        <v>1462</v>
      </c>
      <c r="CQ808" s="169" t="s">
        <v>1461</v>
      </c>
      <c r="CR808" s="98">
        <v>42100</v>
      </c>
      <c r="CS808" s="98">
        <v>77700</v>
      </c>
      <c r="CT808" s="170">
        <v>0.55000000000000004</v>
      </c>
    </row>
    <row r="809" spans="47:98" ht="21" hidden="1" customHeight="1" x14ac:dyDescent="0.25">
      <c r="AU809" s="99"/>
      <c r="AV809" s="100">
        <v>1096</v>
      </c>
      <c r="AW809" s="96" t="s">
        <v>3128</v>
      </c>
      <c r="AX809" s="96" t="s">
        <v>903</v>
      </c>
      <c r="AY809" s="101" t="s">
        <v>152</v>
      </c>
      <c r="AZ809" s="101" t="s">
        <v>171</v>
      </c>
      <c r="BA809" s="102">
        <v>191000</v>
      </c>
      <c r="BB809" s="103">
        <v>42000</v>
      </c>
      <c r="BC809" s="103">
        <v>74000</v>
      </c>
      <c r="BD809" s="102">
        <v>294900</v>
      </c>
      <c r="BE809" s="104">
        <v>3.3000000000000002E-2</v>
      </c>
      <c r="BF809" s="105">
        <v>0.97</v>
      </c>
      <c r="BG809" s="102">
        <v>22000</v>
      </c>
      <c r="BH809" s="102">
        <v>384300</v>
      </c>
      <c r="BI809" s="106">
        <v>5.5E-2</v>
      </c>
      <c r="BJ809" s="96">
        <v>1007</v>
      </c>
      <c r="BK809" s="99">
        <f t="shared" si="47"/>
        <v>0.874</v>
      </c>
      <c r="BL809" s="99">
        <f t="shared" si="48"/>
        <v>0.41699999999999998</v>
      </c>
      <c r="CN809" s="97" t="s">
        <v>1637</v>
      </c>
      <c r="CO809" s="96" t="s">
        <v>546</v>
      </c>
      <c r="CP809" s="169" t="s">
        <v>1467</v>
      </c>
      <c r="CQ809" s="169" t="s">
        <v>1461</v>
      </c>
      <c r="CR809" s="98">
        <v>43800</v>
      </c>
      <c r="CS809" s="98">
        <v>72600</v>
      </c>
      <c r="CT809" s="170">
        <v>0.52</v>
      </c>
    </row>
    <row r="810" spans="47:98" ht="21" hidden="1" customHeight="1" x14ac:dyDescent="0.25">
      <c r="AU810" s="99"/>
      <c r="AV810" s="100">
        <v>803</v>
      </c>
      <c r="AW810" s="96" t="s">
        <v>3133</v>
      </c>
      <c r="AX810" s="96" t="s">
        <v>719</v>
      </c>
      <c r="AY810" s="101" t="s">
        <v>159</v>
      </c>
      <c r="AZ810" s="101" t="s">
        <v>192</v>
      </c>
      <c r="BA810" s="102">
        <v>104500</v>
      </c>
      <c r="BB810" s="103">
        <v>45000</v>
      </c>
      <c r="BC810" s="103">
        <v>72000</v>
      </c>
      <c r="BD810" s="102">
        <v>431000</v>
      </c>
      <c r="BE810" s="104">
        <v>5.7000000000000002E-2</v>
      </c>
      <c r="BF810" s="105">
        <v>0.71</v>
      </c>
      <c r="BG810" s="102">
        <v>6000</v>
      </c>
      <c r="BH810" s="102">
        <v>459000</v>
      </c>
      <c r="BI810" s="106">
        <v>6.8000000000000005E-2</v>
      </c>
      <c r="BJ810" s="96">
        <v>1012</v>
      </c>
      <c r="BK810" s="99">
        <f t="shared" si="47"/>
        <v>0.34499999999999997</v>
      </c>
      <c r="BL810" s="99">
        <f t="shared" si="48"/>
        <v>0.67100000000000004</v>
      </c>
      <c r="CN810" s="97" t="s">
        <v>1664</v>
      </c>
      <c r="CO810" s="96" t="s">
        <v>694</v>
      </c>
      <c r="CP810" s="169" t="s">
        <v>1447</v>
      </c>
      <c r="CQ810" s="169" t="s">
        <v>166</v>
      </c>
      <c r="CR810" s="98">
        <v>38600</v>
      </c>
      <c r="CS810" s="98">
        <v>70100</v>
      </c>
      <c r="CT810" s="170">
        <v>0.54</v>
      </c>
    </row>
    <row r="811" spans="47:98" ht="21" hidden="1" customHeight="1" x14ac:dyDescent="0.25">
      <c r="AU811" s="99"/>
      <c r="AV811" s="100">
        <v>875</v>
      </c>
      <c r="AW811" s="96" t="s">
        <v>3134</v>
      </c>
      <c r="AX811" s="96" t="s">
        <v>719</v>
      </c>
      <c r="AY811" s="101" t="s">
        <v>163</v>
      </c>
      <c r="AZ811" s="101" t="s">
        <v>192</v>
      </c>
      <c r="BA811" s="102">
        <v>138000</v>
      </c>
      <c r="BB811" s="103">
        <v>45000</v>
      </c>
      <c r="BC811" s="103">
        <v>72000</v>
      </c>
      <c r="BD811" s="102">
        <v>397700</v>
      </c>
      <c r="BE811" s="104">
        <v>4.8000000000000001E-2</v>
      </c>
      <c r="BF811" s="105">
        <v>0.71</v>
      </c>
      <c r="BG811" s="102">
        <v>6000</v>
      </c>
      <c r="BH811" s="102">
        <v>397700</v>
      </c>
      <c r="BI811" s="106">
        <v>4.8000000000000001E-2</v>
      </c>
      <c r="BJ811" s="96">
        <v>1012</v>
      </c>
      <c r="BK811" s="99">
        <f t="shared" si="47"/>
        <v>0.58199999999999996</v>
      </c>
      <c r="BL811" s="99">
        <f t="shared" si="48"/>
        <v>0.67100000000000004</v>
      </c>
      <c r="CN811" s="97" t="s">
        <v>1654</v>
      </c>
      <c r="CO811" s="96" t="s">
        <v>661</v>
      </c>
      <c r="CP811" s="169" t="s">
        <v>1467</v>
      </c>
      <c r="CQ811" s="169" t="s">
        <v>1476</v>
      </c>
      <c r="CR811" s="98">
        <v>41400</v>
      </c>
      <c r="CS811" s="98">
        <v>71100</v>
      </c>
      <c r="CT811" s="170">
        <v>0.61</v>
      </c>
    </row>
    <row r="812" spans="47:98" ht="21" hidden="1" customHeight="1" x14ac:dyDescent="0.25">
      <c r="AU812" s="99"/>
      <c r="AV812" s="100">
        <v>648</v>
      </c>
      <c r="AW812" s="96" t="s">
        <v>3136</v>
      </c>
      <c r="AX812" s="96" t="s">
        <v>619</v>
      </c>
      <c r="AY812" s="101" t="s">
        <v>152</v>
      </c>
      <c r="AZ812" s="101" t="s">
        <v>177</v>
      </c>
      <c r="BA812" s="102">
        <v>171000</v>
      </c>
      <c r="BB812" s="103">
        <v>45500</v>
      </c>
      <c r="BC812" s="103">
        <v>74500</v>
      </c>
      <c r="BD812" s="102">
        <v>503000</v>
      </c>
      <c r="BE812" s="104">
        <v>4.8000000000000001E-2</v>
      </c>
      <c r="BF812" s="105">
        <v>1</v>
      </c>
      <c r="BG812" s="102">
        <v>16750</v>
      </c>
      <c r="BH812" s="102">
        <v>572100</v>
      </c>
      <c r="BI812" s="106">
        <v>6.6000000000000003E-2</v>
      </c>
      <c r="BJ812" s="96">
        <v>1013</v>
      </c>
      <c r="BK812" s="99">
        <f t="shared" si="47"/>
        <v>0.79700000000000004</v>
      </c>
      <c r="BL812" s="99">
        <f t="shared" si="48"/>
        <v>0.69099999999999995</v>
      </c>
      <c r="CN812" s="97" t="s">
        <v>1600</v>
      </c>
      <c r="CO812" s="96" t="s">
        <v>823</v>
      </c>
      <c r="CP812" s="169" t="s">
        <v>1467</v>
      </c>
      <c r="CQ812" s="169" t="s">
        <v>1461</v>
      </c>
      <c r="CR812" s="98">
        <v>40800</v>
      </c>
      <c r="CS812" s="98">
        <v>77000</v>
      </c>
      <c r="CT812" s="170">
        <v>0.56999999999999995</v>
      </c>
    </row>
    <row r="813" spans="47:98" ht="21" hidden="1" customHeight="1" x14ac:dyDescent="0.25">
      <c r="AU813" s="99"/>
      <c r="AV813" s="100">
        <v>771</v>
      </c>
      <c r="AW813" s="96" t="s">
        <v>3139</v>
      </c>
      <c r="AX813" s="96" t="s">
        <v>698</v>
      </c>
      <c r="AY813" s="101" t="s">
        <v>159</v>
      </c>
      <c r="AZ813" s="101" t="s">
        <v>195</v>
      </c>
      <c r="BA813" s="102">
        <v>97000</v>
      </c>
      <c r="BB813" s="103">
        <v>38000</v>
      </c>
      <c r="BC813" s="103">
        <v>68500</v>
      </c>
      <c r="BD813" s="102">
        <v>445100</v>
      </c>
      <c r="BE813" s="104">
        <v>0.06</v>
      </c>
      <c r="BF813" s="105">
        <v>0.75</v>
      </c>
      <c r="BG813" s="102">
        <v>6500</v>
      </c>
      <c r="BH813" s="102">
        <v>477400</v>
      </c>
      <c r="BI813" s="106">
        <v>7.4999999999999997E-2</v>
      </c>
      <c r="BJ813" s="96">
        <v>1017</v>
      </c>
      <c r="BK813" s="99">
        <f t="shared" si="47"/>
        <v>0.28199999999999997</v>
      </c>
      <c r="BL813" s="99">
        <f t="shared" si="48"/>
        <v>0.11799999999999999</v>
      </c>
      <c r="CN813" s="97" t="s">
        <v>1700</v>
      </c>
      <c r="CO813" s="96" t="s">
        <v>653</v>
      </c>
      <c r="CP813" s="169" t="s">
        <v>1467</v>
      </c>
      <c r="CQ813" s="169" t="s">
        <v>1461</v>
      </c>
      <c r="CR813" s="98">
        <v>42200</v>
      </c>
      <c r="CS813" s="98">
        <v>67500</v>
      </c>
      <c r="CT813" s="170">
        <v>0.52</v>
      </c>
    </row>
    <row r="814" spans="47:98" ht="21" hidden="1" customHeight="1" x14ac:dyDescent="0.25">
      <c r="AU814" s="99"/>
      <c r="AV814" s="100">
        <v>788</v>
      </c>
      <c r="AW814" s="96" t="s">
        <v>3140</v>
      </c>
      <c r="AX814" s="96" t="s">
        <v>698</v>
      </c>
      <c r="AY814" s="101" t="s">
        <v>163</v>
      </c>
      <c r="AZ814" s="101" t="s">
        <v>195</v>
      </c>
      <c r="BA814" s="102">
        <v>105000</v>
      </c>
      <c r="BB814" s="103">
        <v>38000</v>
      </c>
      <c r="BC814" s="103">
        <v>68500</v>
      </c>
      <c r="BD814" s="102">
        <v>436700</v>
      </c>
      <c r="BE814" s="104">
        <v>5.7000000000000002E-2</v>
      </c>
      <c r="BF814" s="105">
        <v>0.75</v>
      </c>
      <c r="BG814" s="102">
        <v>6500</v>
      </c>
      <c r="BH814" s="102">
        <v>436700</v>
      </c>
      <c r="BI814" s="106">
        <v>5.7000000000000002E-2</v>
      </c>
      <c r="BJ814" s="96">
        <v>1017</v>
      </c>
      <c r="BK814" s="99">
        <f t="shared" si="47"/>
        <v>0.34799999999999998</v>
      </c>
      <c r="BL814" s="99">
        <f t="shared" si="48"/>
        <v>0.11799999999999999</v>
      </c>
      <c r="CN814" s="97" t="s">
        <v>1830</v>
      </c>
      <c r="CO814" s="96" t="s">
        <v>1831</v>
      </c>
      <c r="CP814" s="169" t="s">
        <v>1451</v>
      </c>
      <c r="CQ814" s="169" t="s">
        <v>195</v>
      </c>
      <c r="CR814" s="98">
        <v>32900</v>
      </c>
      <c r="CS814" s="98">
        <v>55400</v>
      </c>
      <c r="CT814" s="170">
        <v>0.7</v>
      </c>
    </row>
    <row r="815" spans="47:98" ht="21" hidden="1" customHeight="1" x14ac:dyDescent="0.25">
      <c r="AU815" s="99"/>
      <c r="AV815" s="100">
        <v>1129</v>
      </c>
      <c r="AW815" s="96" t="s">
        <v>2100</v>
      </c>
      <c r="AX815" s="96" t="s">
        <v>926</v>
      </c>
      <c r="AY815" s="101" t="s">
        <v>159</v>
      </c>
      <c r="AZ815" s="101" t="s">
        <v>195</v>
      </c>
      <c r="BA815" s="102">
        <v>72500</v>
      </c>
      <c r="BB815" s="103">
        <v>39500</v>
      </c>
      <c r="BC815" s="103">
        <v>63000</v>
      </c>
      <c r="BD815" s="102">
        <v>280100</v>
      </c>
      <c r="BE815" s="104">
        <v>5.6000000000000001E-2</v>
      </c>
      <c r="BF815" s="105">
        <v>0.78</v>
      </c>
      <c r="BG815" s="102">
        <v>5750</v>
      </c>
      <c r="BH815" s="102">
        <v>307000</v>
      </c>
      <c r="BI815" s="106">
        <v>7.1999999999999995E-2</v>
      </c>
      <c r="BJ815" s="96">
        <v>113</v>
      </c>
      <c r="BK815" s="99">
        <f t="shared" si="47"/>
        <v>4.1000000000000002E-2</v>
      </c>
      <c r="BL815" s="99">
        <f t="shared" si="48"/>
        <v>0.19600000000000001</v>
      </c>
      <c r="CN815" s="97" t="s">
        <v>1628</v>
      </c>
      <c r="CO815" s="96" t="s">
        <v>528</v>
      </c>
      <c r="CP815" s="169" t="s">
        <v>1451</v>
      </c>
      <c r="CQ815" s="169" t="s">
        <v>1479</v>
      </c>
      <c r="CR815" s="98">
        <v>41400</v>
      </c>
      <c r="CS815" s="98">
        <v>74300</v>
      </c>
      <c r="CT815" s="170">
        <v>0.52</v>
      </c>
    </row>
    <row r="816" spans="47:98" ht="21" hidden="1" customHeight="1" x14ac:dyDescent="0.25">
      <c r="AU816" s="99"/>
      <c r="AV816" s="100">
        <v>1195</v>
      </c>
      <c r="AW816" s="96" t="s">
        <v>2101</v>
      </c>
      <c r="AX816" s="96" t="s">
        <v>926</v>
      </c>
      <c r="AY816" s="101" t="s">
        <v>163</v>
      </c>
      <c r="AZ816" s="101" t="s">
        <v>195</v>
      </c>
      <c r="BA816" s="102">
        <v>101000</v>
      </c>
      <c r="BB816" s="103">
        <v>39500</v>
      </c>
      <c r="BC816" s="103">
        <v>63000</v>
      </c>
      <c r="BD816" s="102">
        <v>251500</v>
      </c>
      <c r="BE816" s="104">
        <v>4.3999999999999997E-2</v>
      </c>
      <c r="BF816" s="105">
        <v>0.78</v>
      </c>
      <c r="BG816" s="102">
        <v>5750</v>
      </c>
      <c r="BH816" s="102">
        <v>251500</v>
      </c>
      <c r="BI816" s="106">
        <v>4.3999999999999997E-2</v>
      </c>
      <c r="BJ816" s="96">
        <v>113</v>
      </c>
      <c r="BK816" s="99">
        <f t="shared" si="47"/>
        <v>0.32</v>
      </c>
      <c r="BL816" s="99">
        <f t="shared" si="48"/>
        <v>0.19600000000000001</v>
      </c>
      <c r="CN816" s="97" t="s">
        <v>1811</v>
      </c>
      <c r="CO816" s="96" t="s">
        <v>815</v>
      </c>
      <c r="CP816" s="169" t="s">
        <v>1462</v>
      </c>
      <c r="CQ816" s="169" t="s">
        <v>177</v>
      </c>
      <c r="CR816" s="98">
        <v>44500</v>
      </c>
      <c r="CS816" s="98">
        <v>58100</v>
      </c>
      <c r="CT816" s="170">
        <v>0.65</v>
      </c>
    </row>
    <row r="817" spans="47:98" ht="21" hidden="1" customHeight="1" x14ac:dyDescent="0.25">
      <c r="AU817" s="99"/>
      <c r="AV817" s="100">
        <v>588</v>
      </c>
      <c r="AW817" s="96" t="s">
        <v>2196</v>
      </c>
      <c r="AX817" s="96" t="s">
        <v>580</v>
      </c>
      <c r="AY817" s="101" t="s">
        <v>159</v>
      </c>
      <c r="AZ817" s="101" t="s">
        <v>195</v>
      </c>
      <c r="BA817" s="102">
        <v>68500</v>
      </c>
      <c r="BB817" s="103" t="s">
        <v>1967</v>
      </c>
      <c r="BC817" s="103" t="s">
        <v>1967</v>
      </c>
      <c r="BD817" s="102">
        <v>531300</v>
      </c>
      <c r="BE817" s="104">
        <v>7.6999999999999999E-2</v>
      </c>
      <c r="BF817" s="105">
        <v>0.74</v>
      </c>
      <c r="BG817" s="102">
        <v>7750</v>
      </c>
      <c r="BH817" s="102">
        <v>567200</v>
      </c>
      <c r="BI817" s="106">
        <v>0.104</v>
      </c>
      <c r="BK817" s="99">
        <f t="shared" si="47"/>
        <v>1.7000000000000001E-2</v>
      </c>
      <c r="BL817" s="99" t="str">
        <f t="shared" si="48"/>
        <v>No Data</v>
      </c>
      <c r="CN817" s="97" t="s">
        <v>1744</v>
      </c>
      <c r="CO817" s="96" t="s">
        <v>914</v>
      </c>
      <c r="CP817" s="169" t="s">
        <v>1467</v>
      </c>
      <c r="CQ817" s="169" t="s">
        <v>177</v>
      </c>
      <c r="CR817" s="98">
        <v>47500</v>
      </c>
      <c r="CS817" s="98">
        <v>64500</v>
      </c>
      <c r="CT817" s="170">
        <v>0.73</v>
      </c>
    </row>
    <row r="818" spans="47:98" ht="21" hidden="1" customHeight="1" x14ac:dyDescent="0.25">
      <c r="AU818" s="99"/>
      <c r="AV818" s="100">
        <v>650</v>
      </c>
      <c r="AW818" s="96" t="s">
        <v>2197</v>
      </c>
      <c r="AX818" s="96" t="s">
        <v>580</v>
      </c>
      <c r="AY818" s="101" t="s">
        <v>163</v>
      </c>
      <c r="AZ818" s="101" t="s">
        <v>195</v>
      </c>
      <c r="BA818" s="102">
        <v>97000</v>
      </c>
      <c r="BB818" s="103" t="s">
        <v>1967</v>
      </c>
      <c r="BC818" s="103" t="s">
        <v>1967</v>
      </c>
      <c r="BD818" s="102">
        <v>502300</v>
      </c>
      <c r="BE818" s="104">
        <v>6.4000000000000001E-2</v>
      </c>
      <c r="BF818" s="105">
        <v>0.74</v>
      </c>
      <c r="BG818" s="102">
        <v>7750</v>
      </c>
      <c r="BH818" s="102">
        <v>502300</v>
      </c>
      <c r="BI818" s="106">
        <v>6.4000000000000001E-2</v>
      </c>
      <c r="BK818" s="99">
        <f t="shared" si="47"/>
        <v>0.28199999999999997</v>
      </c>
      <c r="BL818" s="99" t="str">
        <f t="shared" si="48"/>
        <v>No Data</v>
      </c>
      <c r="CN818" s="97">
        <v>325</v>
      </c>
      <c r="CO818" s="96" t="s">
        <v>413</v>
      </c>
      <c r="CP818" s="169" t="s">
        <v>1448</v>
      </c>
      <c r="CQ818" s="169" t="s">
        <v>195</v>
      </c>
      <c r="CR818" s="98">
        <v>44100</v>
      </c>
      <c r="CS818" s="98">
        <v>78900</v>
      </c>
      <c r="CT818" s="170">
        <v>0.5</v>
      </c>
    </row>
    <row r="819" spans="47:98" ht="21" hidden="1" customHeight="1" x14ac:dyDescent="0.25">
      <c r="AU819" s="99"/>
      <c r="AV819" s="100">
        <v>1096</v>
      </c>
      <c r="AW819" s="96" t="s">
        <v>2367</v>
      </c>
      <c r="AX819" s="96" t="s">
        <v>904</v>
      </c>
      <c r="AY819" s="101" t="s">
        <v>159</v>
      </c>
      <c r="AZ819" s="101" t="s">
        <v>195</v>
      </c>
      <c r="BA819" s="102">
        <v>70000</v>
      </c>
      <c r="BB819" s="103">
        <v>40000</v>
      </c>
      <c r="BC819" s="103">
        <v>58000</v>
      </c>
      <c r="BD819" s="102">
        <v>294900</v>
      </c>
      <c r="BE819" s="104">
        <v>5.8000000000000003E-2</v>
      </c>
      <c r="BF819" s="105">
        <v>0.92</v>
      </c>
      <c r="BG819" s="102">
        <v>6000</v>
      </c>
      <c r="BH819" s="102">
        <v>322000</v>
      </c>
      <c r="BI819" s="106">
        <v>7.5999999999999998E-2</v>
      </c>
      <c r="BJ819" s="96">
        <v>389</v>
      </c>
      <c r="BK819" s="99">
        <f t="shared" si="47"/>
        <v>2.4E-2</v>
      </c>
      <c r="BL819" s="99">
        <f t="shared" si="48"/>
        <v>0.23899999999999999</v>
      </c>
      <c r="CN819" s="97" t="s">
        <v>1542</v>
      </c>
      <c r="CO819" s="96" t="s">
        <v>249</v>
      </c>
      <c r="CP819" s="169" t="s">
        <v>1448</v>
      </c>
      <c r="CQ819" s="169" t="s">
        <v>1461</v>
      </c>
      <c r="CR819" s="98">
        <v>49100</v>
      </c>
      <c r="CS819" s="98">
        <v>83100</v>
      </c>
      <c r="CT819" s="170">
        <v>0.53</v>
      </c>
    </row>
    <row r="820" spans="47:98" ht="21" hidden="1" customHeight="1" x14ac:dyDescent="0.25">
      <c r="AU820" s="99"/>
      <c r="AV820" s="100">
        <v>1159</v>
      </c>
      <c r="AW820" s="96" t="s">
        <v>2368</v>
      </c>
      <c r="AX820" s="96" t="s">
        <v>904</v>
      </c>
      <c r="AY820" s="101" t="s">
        <v>163</v>
      </c>
      <c r="AZ820" s="101" t="s">
        <v>195</v>
      </c>
      <c r="BA820" s="102">
        <v>96500</v>
      </c>
      <c r="BB820" s="103">
        <v>40000</v>
      </c>
      <c r="BC820" s="103">
        <v>58000</v>
      </c>
      <c r="BD820" s="102">
        <v>268300</v>
      </c>
      <c r="BE820" s="104">
        <v>4.7E-2</v>
      </c>
      <c r="BF820" s="105">
        <v>0.92</v>
      </c>
      <c r="BG820" s="102">
        <v>6000</v>
      </c>
      <c r="BH820" s="102">
        <v>268300</v>
      </c>
      <c r="BI820" s="106">
        <v>4.7E-2</v>
      </c>
      <c r="BJ820" s="96">
        <v>389</v>
      </c>
      <c r="BK820" s="99">
        <f t="shared" si="47"/>
        <v>0.27500000000000002</v>
      </c>
      <c r="BL820" s="99">
        <f t="shared" si="48"/>
        <v>0.23899999999999999</v>
      </c>
      <c r="CN820" s="97">
        <v>126</v>
      </c>
      <c r="CO820" s="96" t="s">
        <v>245</v>
      </c>
      <c r="CP820" s="169" t="s">
        <v>1448</v>
      </c>
      <c r="CQ820" s="169" t="s">
        <v>1479</v>
      </c>
      <c r="CR820" s="98">
        <v>50600</v>
      </c>
      <c r="CS820" s="98">
        <v>89800</v>
      </c>
      <c r="CT820" s="170">
        <v>0.54</v>
      </c>
    </row>
    <row r="821" spans="47:98" ht="21" hidden="1" customHeight="1" x14ac:dyDescent="0.25">
      <c r="AU821" s="99"/>
      <c r="AV821" s="100">
        <v>1257</v>
      </c>
      <c r="AW821" s="96" t="s">
        <v>2500</v>
      </c>
      <c r="AX821" s="96" t="s">
        <v>1004</v>
      </c>
      <c r="AY821" s="101" t="s">
        <v>159</v>
      </c>
      <c r="AZ821" s="101" t="s">
        <v>195</v>
      </c>
      <c r="BA821" s="102">
        <v>60000</v>
      </c>
      <c r="BB821" s="103">
        <v>38000</v>
      </c>
      <c r="BC821" s="103">
        <v>57000</v>
      </c>
      <c r="BD821" s="102">
        <v>220200</v>
      </c>
      <c r="BE821" s="104">
        <v>5.3999999999999999E-2</v>
      </c>
      <c r="BF821" s="105">
        <v>0.85</v>
      </c>
      <c r="BG821" s="102">
        <v>6250</v>
      </c>
      <c r="BH821" s="102">
        <v>249700</v>
      </c>
      <c r="BI821" s="106">
        <v>7.8E-2</v>
      </c>
      <c r="BJ821" s="96">
        <v>520</v>
      </c>
      <c r="BK821" s="99">
        <f t="shared" si="47"/>
        <v>1E-3</v>
      </c>
      <c r="BL821" s="99">
        <f t="shared" si="48"/>
        <v>0.11799999999999999</v>
      </c>
      <c r="CN821" s="97" t="s">
        <v>1557</v>
      </c>
      <c r="CO821" s="96" t="s">
        <v>1559</v>
      </c>
      <c r="CP821" s="169" t="s">
        <v>1448</v>
      </c>
      <c r="CQ821" s="169" t="s">
        <v>195</v>
      </c>
      <c r="CR821" s="98">
        <v>48900</v>
      </c>
      <c r="CS821" s="98">
        <v>81500</v>
      </c>
      <c r="CT821" s="170">
        <v>0.59</v>
      </c>
    </row>
    <row r="822" spans="47:98" ht="21" hidden="1" customHeight="1" x14ac:dyDescent="0.25">
      <c r="AU822" s="99"/>
      <c r="AV822" s="100">
        <v>1306</v>
      </c>
      <c r="AW822" s="96" t="s">
        <v>2501</v>
      </c>
      <c r="AX822" s="96" t="s">
        <v>1004</v>
      </c>
      <c r="AY822" s="101" t="s">
        <v>163</v>
      </c>
      <c r="AZ822" s="101" t="s">
        <v>195</v>
      </c>
      <c r="BA822" s="102">
        <v>89500</v>
      </c>
      <c r="BB822" s="103">
        <v>38000</v>
      </c>
      <c r="BC822" s="103">
        <v>57000</v>
      </c>
      <c r="BD822" s="102">
        <v>191000</v>
      </c>
      <c r="BE822" s="104">
        <v>0.04</v>
      </c>
      <c r="BF822" s="105">
        <v>0.85</v>
      </c>
      <c r="BG822" s="102">
        <v>6250</v>
      </c>
      <c r="BH822" s="102">
        <v>191000</v>
      </c>
      <c r="BI822" s="106">
        <v>0.04</v>
      </c>
      <c r="BJ822" s="96">
        <v>520</v>
      </c>
      <c r="BK822" s="99">
        <f t="shared" si="47"/>
        <v>0.20899999999999999</v>
      </c>
      <c r="BL822" s="99">
        <f t="shared" si="48"/>
        <v>0.11799999999999999</v>
      </c>
      <c r="CN822" s="97" t="s">
        <v>1564</v>
      </c>
      <c r="CO822" s="96" t="s">
        <v>382</v>
      </c>
      <c r="CP822" s="169" t="s">
        <v>1451</v>
      </c>
      <c r="CQ822" s="169" t="s">
        <v>1461</v>
      </c>
      <c r="CR822" s="98">
        <v>47700</v>
      </c>
      <c r="CS822" s="98">
        <v>80900</v>
      </c>
      <c r="CT822" s="170">
        <v>0.48</v>
      </c>
    </row>
    <row r="823" spans="47:98" ht="21" hidden="1" customHeight="1" x14ac:dyDescent="0.25">
      <c r="AU823" s="99"/>
      <c r="AV823" s="100">
        <v>367</v>
      </c>
      <c r="AW823" s="96" t="s">
        <v>2529</v>
      </c>
      <c r="AX823" s="96" t="s">
        <v>435</v>
      </c>
      <c r="AY823" s="101" t="s">
        <v>159</v>
      </c>
      <c r="AZ823" s="101" t="s">
        <v>192</v>
      </c>
      <c r="BA823" s="102">
        <v>88000</v>
      </c>
      <c r="BB823" s="103">
        <v>44500</v>
      </c>
      <c r="BC823" s="103">
        <v>79500</v>
      </c>
      <c r="BD823" s="102">
        <v>645500</v>
      </c>
      <c r="BE823" s="104">
        <v>7.4999999999999997E-2</v>
      </c>
      <c r="BF823" s="105">
        <v>0.82</v>
      </c>
      <c r="BG823" s="102">
        <v>8500</v>
      </c>
      <c r="BH823" s="102">
        <v>683200</v>
      </c>
      <c r="BI823" s="106">
        <v>9.5000000000000001E-2</v>
      </c>
      <c r="BJ823" s="96">
        <v>546</v>
      </c>
      <c r="BK823" s="99">
        <f t="shared" si="47"/>
        <v>0.19500000000000001</v>
      </c>
      <c r="BL823" s="99">
        <f t="shared" si="48"/>
        <v>0.624</v>
      </c>
      <c r="CN823" s="97" t="s">
        <v>1581</v>
      </c>
      <c r="CO823" s="96" t="s">
        <v>1582</v>
      </c>
      <c r="CP823" s="169" t="s">
        <v>1451</v>
      </c>
      <c r="CQ823" s="169" t="s">
        <v>192</v>
      </c>
      <c r="CR823" s="98">
        <v>46100</v>
      </c>
      <c r="CS823" s="98">
        <v>79100</v>
      </c>
      <c r="CT823" s="170">
        <v>0.52</v>
      </c>
    </row>
    <row r="824" spans="47:98" ht="21" hidden="1" customHeight="1" x14ac:dyDescent="0.25">
      <c r="AU824" s="99"/>
      <c r="AV824" s="100">
        <v>446</v>
      </c>
      <c r="AW824" s="96" t="s">
        <v>2530</v>
      </c>
      <c r="AX824" s="96" t="s">
        <v>435</v>
      </c>
      <c r="AY824" s="101" t="s">
        <v>163</v>
      </c>
      <c r="AZ824" s="101" t="s">
        <v>192</v>
      </c>
      <c r="BA824" s="102">
        <v>136000</v>
      </c>
      <c r="BB824" s="103">
        <v>44500</v>
      </c>
      <c r="BC824" s="103">
        <v>79500</v>
      </c>
      <c r="BD824" s="102">
        <v>597700</v>
      </c>
      <c r="BE824" s="104">
        <v>5.8999999999999997E-2</v>
      </c>
      <c r="BF824" s="105">
        <v>0.82</v>
      </c>
      <c r="BG824" s="102">
        <v>8500</v>
      </c>
      <c r="BH824" s="102">
        <v>597700</v>
      </c>
      <c r="BI824" s="106">
        <v>5.8999999999999997E-2</v>
      </c>
      <c r="BJ824" s="96">
        <v>546</v>
      </c>
      <c r="BK824" s="99">
        <f t="shared" si="47"/>
        <v>0.56899999999999995</v>
      </c>
      <c r="BL824" s="99">
        <f t="shared" si="48"/>
        <v>0.624</v>
      </c>
      <c r="CN824" s="97" t="s">
        <v>1551</v>
      </c>
      <c r="CO824" s="96" t="s">
        <v>385</v>
      </c>
      <c r="CP824" s="169" t="s">
        <v>1451</v>
      </c>
      <c r="CQ824" s="169" t="s">
        <v>195</v>
      </c>
      <c r="CR824" s="98">
        <v>43700</v>
      </c>
      <c r="CS824" s="98">
        <v>82100</v>
      </c>
      <c r="CT824" s="170">
        <v>0.51</v>
      </c>
    </row>
    <row r="825" spans="47:98" ht="21" hidden="1" customHeight="1" x14ac:dyDescent="0.25">
      <c r="AU825" s="99"/>
      <c r="AV825" s="100">
        <v>1219</v>
      </c>
      <c r="AW825" s="96" t="s">
        <v>2534</v>
      </c>
      <c r="AX825" s="96" t="s">
        <v>982</v>
      </c>
      <c r="AY825" s="101" t="s">
        <v>152</v>
      </c>
      <c r="AZ825" s="101" t="s">
        <v>177</v>
      </c>
      <c r="BA825" s="102">
        <v>134000</v>
      </c>
      <c r="BB825" s="103">
        <v>42500</v>
      </c>
      <c r="BC825" s="103">
        <v>67000</v>
      </c>
      <c r="BD825" s="102">
        <v>242400</v>
      </c>
      <c r="BE825" s="104">
        <v>3.5999999999999997E-2</v>
      </c>
      <c r="BF825" s="105">
        <v>0.95</v>
      </c>
      <c r="BG825" s="102">
        <v>12250</v>
      </c>
      <c r="BH825" s="102">
        <v>293500</v>
      </c>
      <c r="BI825" s="106">
        <v>5.2999999999999999E-2</v>
      </c>
      <c r="BJ825" s="96">
        <v>549</v>
      </c>
      <c r="BK825" s="99">
        <f t="shared" si="47"/>
        <v>0.55400000000000005</v>
      </c>
      <c r="BL825" s="99">
        <f t="shared" si="48"/>
        <v>0.45400000000000001</v>
      </c>
      <c r="CN825" s="97" t="s">
        <v>1482</v>
      </c>
      <c r="CO825" s="96" t="s">
        <v>207</v>
      </c>
      <c r="CP825" s="169" t="s">
        <v>1451</v>
      </c>
      <c r="CQ825" s="169" t="s">
        <v>192</v>
      </c>
      <c r="CR825" s="98">
        <v>50000</v>
      </c>
      <c r="CS825" s="98">
        <v>95100</v>
      </c>
      <c r="CT825" s="170">
        <v>0.55000000000000004</v>
      </c>
    </row>
    <row r="826" spans="47:98" ht="21" hidden="1" customHeight="1" x14ac:dyDescent="0.25">
      <c r="AU826" s="99"/>
      <c r="AV826" s="100">
        <v>1059</v>
      </c>
      <c r="AW826" s="96" t="s">
        <v>2665</v>
      </c>
      <c r="AX826" s="96" t="s">
        <v>882</v>
      </c>
      <c r="AY826" s="101" t="s">
        <v>152</v>
      </c>
      <c r="AZ826" s="101" t="s">
        <v>177</v>
      </c>
      <c r="BA826" s="102">
        <v>125000</v>
      </c>
      <c r="BB826" s="103">
        <v>37500</v>
      </c>
      <c r="BC826" s="103">
        <v>55500</v>
      </c>
      <c r="BD826" s="102">
        <v>314500</v>
      </c>
      <c r="BE826" s="104">
        <v>4.3999999999999997E-2</v>
      </c>
      <c r="BF826" s="105">
        <v>0.97</v>
      </c>
      <c r="BG826" s="102">
        <v>11750</v>
      </c>
      <c r="BH826" s="102">
        <v>364300</v>
      </c>
      <c r="BI826" s="106">
        <v>6.2E-2</v>
      </c>
      <c r="BJ826" s="96">
        <v>654</v>
      </c>
      <c r="BK826" s="99">
        <f t="shared" si="47"/>
        <v>0.48799999999999999</v>
      </c>
      <c r="BL826" s="99">
        <f t="shared" si="48"/>
        <v>9.7000000000000003E-2</v>
      </c>
      <c r="CN826" s="97" t="s">
        <v>1666</v>
      </c>
      <c r="CO826" s="96" t="s">
        <v>627</v>
      </c>
      <c r="CP826" s="169" t="s">
        <v>1467</v>
      </c>
      <c r="CQ826" s="169" t="s">
        <v>1461</v>
      </c>
      <c r="CR826" s="98">
        <v>42100</v>
      </c>
      <c r="CS826" s="98">
        <v>70000</v>
      </c>
      <c r="CT826" s="170">
        <v>0.56999999999999995</v>
      </c>
    </row>
    <row r="827" spans="47:98" ht="21" hidden="1" customHeight="1" x14ac:dyDescent="0.25">
      <c r="AU827" s="99"/>
      <c r="AV827" s="100">
        <v>1013</v>
      </c>
      <c r="AW827" s="96" t="s">
        <v>2678</v>
      </c>
      <c r="AX827" s="96" t="s">
        <v>854</v>
      </c>
      <c r="AY827" s="101" t="s">
        <v>159</v>
      </c>
      <c r="AZ827" s="101" t="s">
        <v>195</v>
      </c>
      <c r="BA827" s="102">
        <v>69000</v>
      </c>
      <c r="BB827" s="103">
        <v>41000</v>
      </c>
      <c r="BC827" s="103">
        <v>76500</v>
      </c>
      <c r="BD827" s="102">
        <v>333400</v>
      </c>
      <c r="BE827" s="104">
        <v>6.2E-2</v>
      </c>
      <c r="BF827" s="105">
        <v>0.87</v>
      </c>
      <c r="BG827" s="102">
        <v>6500</v>
      </c>
      <c r="BH827" s="102">
        <v>362300</v>
      </c>
      <c r="BI827" s="106">
        <v>8.2000000000000003E-2</v>
      </c>
      <c r="BJ827" s="96">
        <v>663</v>
      </c>
      <c r="BK827" s="99">
        <f t="shared" si="47"/>
        <v>2.1999999999999999E-2</v>
      </c>
      <c r="BL827" s="99">
        <f t="shared" si="48"/>
        <v>0.32800000000000001</v>
      </c>
      <c r="CN827" s="97" t="s">
        <v>1587</v>
      </c>
      <c r="CO827" s="96" t="s">
        <v>602</v>
      </c>
      <c r="CP827" s="169" t="s">
        <v>1448</v>
      </c>
      <c r="CQ827" s="169" t="s">
        <v>1454</v>
      </c>
      <c r="CR827" s="98">
        <v>45700</v>
      </c>
      <c r="CS827" s="98">
        <v>78700</v>
      </c>
      <c r="CT827" s="170">
        <v>0.55000000000000004</v>
      </c>
    </row>
    <row r="828" spans="47:98" ht="21" hidden="1" customHeight="1" x14ac:dyDescent="0.25">
      <c r="AU828" s="99"/>
      <c r="AV828" s="100">
        <v>1065</v>
      </c>
      <c r="AW828" s="96" t="s">
        <v>2679</v>
      </c>
      <c r="AX828" s="96" t="s">
        <v>854</v>
      </c>
      <c r="AY828" s="101" t="s">
        <v>163</v>
      </c>
      <c r="AZ828" s="101" t="s">
        <v>195</v>
      </c>
      <c r="BA828" s="102">
        <v>93000</v>
      </c>
      <c r="BB828" s="103">
        <v>41000</v>
      </c>
      <c r="BC828" s="103">
        <v>76500</v>
      </c>
      <c r="BD828" s="102">
        <v>309000</v>
      </c>
      <c r="BE828" s="104">
        <v>5.0999999999999997E-2</v>
      </c>
      <c r="BF828" s="105">
        <v>0.87</v>
      </c>
      <c r="BG828" s="102">
        <v>6500</v>
      </c>
      <c r="BH828" s="102">
        <v>309000</v>
      </c>
      <c r="BI828" s="106">
        <v>5.0999999999999997E-2</v>
      </c>
      <c r="BJ828" s="96">
        <v>663</v>
      </c>
      <c r="BK828" s="99">
        <f t="shared" si="47"/>
        <v>0.23899999999999999</v>
      </c>
      <c r="BL828" s="99">
        <f t="shared" si="48"/>
        <v>0.32800000000000001</v>
      </c>
      <c r="CN828" s="97" t="s">
        <v>1523</v>
      </c>
      <c r="CO828" s="96" t="s">
        <v>263</v>
      </c>
      <c r="CP828" s="169" t="s">
        <v>1462</v>
      </c>
      <c r="CQ828" s="169" t="s">
        <v>1461</v>
      </c>
      <c r="CR828" s="98">
        <v>54000</v>
      </c>
      <c r="CS828" s="98">
        <v>85400</v>
      </c>
      <c r="CT828" s="170">
        <v>0.48</v>
      </c>
    </row>
    <row r="829" spans="47:98" ht="21" hidden="1" customHeight="1" x14ac:dyDescent="0.25">
      <c r="AU829" s="99"/>
      <c r="AV829" s="100">
        <v>1057</v>
      </c>
      <c r="AW829" s="96" t="s">
        <v>2822</v>
      </c>
      <c r="AX829" s="96" t="s">
        <v>881</v>
      </c>
      <c r="AY829" s="101" t="s">
        <v>159</v>
      </c>
      <c r="AZ829" s="101" t="s">
        <v>195</v>
      </c>
      <c r="BA829" s="102">
        <v>81000</v>
      </c>
      <c r="BB829" s="103">
        <v>39000</v>
      </c>
      <c r="BC829" s="103">
        <v>63500</v>
      </c>
      <c r="BD829" s="102">
        <v>314700</v>
      </c>
      <c r="BE829" s="104">
        <v>5.6000000000000001E-2</v>
      </c>
      <c r="BF829" s="105">
        <v>0.61</v>
      </c>
      <c r="BG829" s="102">
        <v>5750</v>
      </c>
      <c r="BH829" s="102">
        <v>342100</v>
      </c>
      <c r="BI829" s="106">
        <v>7.0000000000000007E-2</v>
      </c>
      <c r="BJ829" s="96">
        <v>775</v>
      </c>
      <c r="BK829" s="99">
        <f t="shared" si="47"/>
        <v>0.111</v>
      </c>
      <c r="BL829" s="99">
        <f t="shared" si="48"/>
        <v>0.16500000000000001</v>
      </c>
      <c r="CN829" s="97" t="s">
        <v>1664</v>
      </c>
      <c r="CO829" s="96" t="s">
        <v>1665</v>
      </c>
      <c r="CP829" s="169" t="s">
        <v>1462</v>
      </c>
      <c r="CQ829" s="169" t="s">
        <v>195</v>
      </c>
      <c r="CR829" s="98">
        <v>48500</v>
      </c>
      <c r="CS829" s="98">
        <v>70100</v>
      </c>
      <c r="CT829" s="170">
        <v>0.28999999999999998</v>
      </c>
    </row>
    <row r="830" spans="47:98" ht="21" hidden="1" customHeight="1" x14ac:dyDescent="0.25">
      <c r="AU830" s="99"/>
      <c r="AV830" s="100">
        <v>1120</v>
      </c>
      <c r="AW830" s="96" t="s">
        <v>2823</v>
      </c>
      <c r="AX830" s="96" t="s">
        <v>881</v>
      </c>
      <c r="AY830" s="101" t="s">
        <v>163</v>
      </c>
      <c r="AZ830" s="101" t="s">
        <v>195</v>
      </c>
      <c r="BA830" s="102">
        <v>113000</v>
      </c>
      <c r="BB830" s="103">
        <v>39000</v>
      </c>
      <c r="BC830" s="103">
        <v>63500</v>
      </c>
      <c r="BD830" s="102">
        <v>282800</v>
      </c>
      <c r="BE830" s="104">
        <v>4.3999999999999997E-2</v>
      </c>
      <c r="BF830" s="105">
        <v>0.61</v>
      </c>
      <c r="BG830" s="102">
        <v>5750</v>
      </c>
      <c r="BH830" s="102">
        <v>282800</v>
      </c>
      <c r="BI830" s="106">
        <v>4.3999999999999997E-2</v>
      </c>
      <c r="BJ830" s="96">
        <v>775</v>
      </c>
      <c r="BK830" s="99">
        <f t="shared" si="47"/>
        <v>0.40699999999999997</v>
      </c>
      <c r="BL830" s="99">
        <f t="shared" si="48"/>
        <v>0.16500000000000001</v>
      </c>
      <c r="CN830" s="97" t="s">
        <v>1820</v>
      </c>
      <c r="CO830" s="96" t="s">
        <v>1821</v>
      </c>
      <c r="CP830" s="169" t="s">
        <v>1462</v>
      </c>
      <c r="CQ830" s="169" t="s">
        <v>195</v>
      </c>
      <c r="CR830" s="98">
        <v>40200</v>
      </c>
      <c r="CS830" s="98">
        <v>56400</v>
      </c>
      <c r="CT830" s="170">
        <v>0.55000000000000004</v>
      </c>
    </row>
    <row r="831" spans="47:98" ht="21" hidden="1" customHeight="1" x14ac:dyDescent="0.25">
      <c r="AU831" s="99"/>
      <c r="AV831" s="100">
        <v>240</v>
      </c>
      <c r="AW831" s="96" t="s">
        <v>2945</v>
      </c>
      <c r="AX831" s="96" t="s">
        <v>348</v>
      </c>
      <c r="AY831" s="101" t="s">
        <v>159</v>
      </c>
      <c r="AZ831" s="101" t="s">
        <v>192</v>
      </c>
      <c r="BA831" s="102">
        <v>94500</v>
      </c>
      <c r="BB831" s="103">
        <v>48000</v>
      </c>
      <c r="BC831" s="103">
        <v>82500</v>
      </c>
      <c r="BD831" s="102">
        <v>745300</v>
      </c>
      <c r="BE831" s="104">
        <v>7.6999999999999999E-2</v>
      </c>
      <c r="BF831" s="105">
        <v>0.7</v>
      </c>
      <c r="BG831" s="102">
        <v>7750</v>
      </c>
      <c r="BH831" s="102">
        <v>779600</v>
      </c>
      <c r="BI831" s="106">
        <v>9.2999999999999999E-2</v>
      </c>
      <c r="BJ831" s="96">
        <v>856</v>
      </c>
      <c r="BK831" s="99">
        <f t="shared" si="47"/>
        <v>0.254</v>
      </c>
      <c r="BL831" s="99">
        <f t="shared" si="48"/>
        <v>0.79600000000000004</v>
      </c>
      <c r="CN831" s="97" t="s">
        <v>1615</v>
      </c>
      <c r="CO831" s="96" t="s">
        <v>517</v>
      </c>
      <c r="CP831" s="169" t="s">
        <v>1462</v>
      </c>
      <c r="CQ831" s="169" t="s">
        <v>195</v>
      </c>
      <c r="CR831" s="98">
        <v>42800</v>
      </c>
      <c r="CS831" s="98">
        <v>75700</v>
      </c>
      <c r="CT831" s="170">
        <v>0.48</v>
      </c>
    </row>
    <row r="832" spans="47:98" ht="21" hidden="1" customHeight="1" x14ac:dyDescent="0.25">
      <c r="AU832" s="99"/>
      <c r="AV832" s="100">
        <v>292</v>
      </c>
      <c r="AW832" s="96" t="s">
        <v>2946</v>
      </c>
      <c r="AX832" s="96" t="s">
        <v>348</v>
      </c>
      <c r="AY832" s="101" t="s">
        <v>163</v>
      </c>
      <c r="AZ832" s="101" t="s">
        <v>192</v>
      </c>
      <c r="BA832" s="102">
        <v>140500</v>
      </c>
      <c r="BB832" s="103">
        <v>48000</v>
      </c>
      <c r="BC832" s="103">
        <v>82500</v>
      </c>
      <c r="BD832" s="102">
        <v>698900</v>
      </c>
      <c r="BE832" s="104">
        <v>6.3E-2</v>
      </c>
      <c r="BF832" s="105">
        <v>0.7</v>
      </c>
      <c r="BG832" s="102">
        <v>7750</v>
      </c>
      <c r="BH832" s="102">
        <v>698900</v>
      </c>
      <c r="BI832" s="106">
        <v>6.3E-2</v>
      </c>
      <c r="BJ832" s="96">
        <v>856</v>
      </c>
      <c r="BK832" s="99">
        <f t="shared" si="47"/>
        <v>0.59199999999999997</v>
      </c>
      <c r="BL832" s="99">
        <f t="shared" si="48"/>
        <v>0.79600000000000004</v>
      </c>
      <c r="CN832" s="97" t="s">
        <v>1510</v>
      </c>
      <c r="CO832" s="96" t="s">
        <v>301</v>
      </c>
      <c r="CP832" s="169" t="s">
        <v>1462</v>
      </c>
      <c r="CQ832" s="169" t="s">
        <v>1461</v>
      </c>
      <c r="CR832" s="98">
        <v>48700</v>
      </c>
      <c r="CS832" s="98">
        <v>87200</v>
      </c>
      <c r="CT832" s="170">
        <v>0.55000000000000004</v>
      </c>
    </row>
    <row r="833" spans="47:98" ht="21" hidden="1" customHeight="1" x14ac:dyDescent="0.25">
      <c r="AU833" s="99"/>
      <c r="AV833" s="100">
        <v>226</v>
      </c>
      <c r="AW833" s="96" t="s">
        <v>3004</v>
      </c>
      <c r="AX833" s="96" t="s">
        <v>340</v>
      </c>
      <c r="AY833" s="101" t="s">
        <v>152</v>
      </c>
      <c r="AZ833" s="101" t="s">
        <v>166</v>
      </c>
      <c r="BA833" s="102">
        <v>179500</v>
      </c>
      <c r="BB833" s="103">
        <v>55000</v>
      </c>
      <c r="BC833" s="103">
        <v>91000</v>
      </c>
      <c r="BD833" s="102">
        <v>757100</v>
      </c>
      <c r="BE833" s="104">
        <v>5.8000000000000003E-2</v>
      </c>
      <c r="BF833" s="105">
        <v>0.93</v>
      </c>
      <c r="BG833" s="102">
        <v>19250</v>
      </c>
      <c r="BH833" s="102">
        <v>839300</v>
      </c>
      <c r="BI833" s="106">
        <v>0.08</v>
      </c>
      <c r="BJ833" s="96">
        <v>911</v>
      </c>
      <c r="BK833" s="99">
        <f t="shared" si="47"/>
        <v>0.83699999999999997</v>
      </c>
      <c r="BL833" s="99">
        <f t="shared" si="48"/>
        <v>0.95899999999999996</v>
      </c>
      <c r="CN833" s="97" t="s">
        <v>1710</v>
      </c>
      <c r="CO833" s="96" t="s">
        <v>634</v>
      </c>
      <c r="CP833" s="169" t="s">
        <v>1467</v>
      </c>
      <c r="CQ833" s="169" t="s">
        <v>1479</v>
      </c>
      <c r="CR833" s="98">
        <v>40300</v>
      </c>
      <c r="CS833" s="98">
        <v>66800</v>
      </c>
      <c r="CT833" s="170">
        <v>0.6</v>
      </c>
    </row>
    <row r="834" spans="47:98" ht="21" hidden="1" customHeight="1" x14ac:dyDescent="0.25">
      <c r="AU834" s="99"/>
      <c r="AV834" s="100">
        <v>934</v>
      </c>
      <c r="AW834" s="96" t="s">
        <v>2374</v>
      </c>
      <c r="AX834" s="96" t="s">
        <v>806</v>
      </c>
      <c r="AY834" s="101" t="s">
        <v>152</v>
      </c>
      <c r="AZ834" s="101" t="s">
        <v>171</v>
      </c>
      <c r="BA834" s="102">
        <v>198500</v>
      </c>
      <c r="BB834" s="103">
        <v>36500</v>
      </c>
      <c r="BC834" s="103">
        <v>79500</v>
      </c>
      <c r="BD834" s="102">
        <v>368600</v>
      </c>
      <c r="BE834" s="104">
        <v>3.6999999999999998E-2</v>
      </c>
      <c r="BF834" s="105">
        <v>0.75</v>
      </c>
      <c r="BG834" s="102">
        <v>22000</v>
      </c>
      <c r="BH834" s="102">
        <v>459000</v>
      </c>
      <c r="BI834" s="106">
        <v>5.8000000000000003E-2</v>
      </c>
      <c r="BJ834" s="96">
        <v>398</v>
      </c>
      <c r="BK834" s="99">
        <f t="shared" si="47"/>
        <v>0.89600000000000002</v>
      </c>
      <c r="BL834" s="99">
        <f t="shared" si="48"/>
        <v>0.06</v>
      </c>
      <c r="CN834" s="97" t="s">
        <v>1571</v>
      </c>
      <c r="CO834" s="96" t="s">
        <v>441</v>
      </c>
      <c r="CP834" s="169" t="s">
        <v>1462</v>
      </c>
      <c r="CQ834" s="169" t="s">
        <v>1461</v>
      </c>
      <c r="CR834" s="98">
        <v>44300</v>
      </c>
      <c r="CS834" s="98">
        <v>80400</v>
      </c>
      <c r="CT834" s="170">
        <v>0.53</v>
      </c>
    </row>
    <row r="835" spans="47:98" ht="21" hidden="1" customHeight="1" x14ac:dyDescent="0.25">
      <c r="AU835" s="99"/>
      <c r="AV835" s="100">
        <v>599</v>
      </c>
      <c r="AW835" s="96" t="s">
        <v>2379</v>
      </c>
      <c r="AX835" s="96" t="s">
        <v>588</v>
      </c>
      <c r="AY835" s="101" t="s">
        <v>152</v>
      </c>
      <c r="AZ835" s="101" t="s">
        <v>171</v>
      </c>
      <c r="BA835" s="102">
        <v>168000</v>
      </c>
      <c r="BB835" s="103">
        <v>46500</v>
      </c>
      <c r="BC835" s="103">
        <v>68500</v>
      </c>
      <c r="BD835" s="102">
        <v>527300</v>
      </c>
      <c r="BE835" s="104">
        <v>0.05</v>
      </c>
      <c r="BF835" s="105">
        <v>0.92</v>
      </c>
      <c r="BG835" s="102">
        <v>18750</v>
      </c>
      <c r="BH835" s="102">
        <v>605800</v>
      </c>
      <c r="BI835" s="106">
        <v>7.1999999999999995E-2</v>
      </c>
      <c r="BJ835" s="96">
        <v>403</v>
      </c>
      <c r="BK835" s="99">
        <f t="shared" si="47"/>
        <v>0.78100000000000003</v>
      </c>
      <c r="BL835" s="99">
        <f t="shared" si="48"/>
        <v>0.746</v>
      </c>
      <c r="CN835" s="97" t="s">
        <v>1639</v>
      </c>
      <c r="CO835" s="96" t="s">
        <v>456</v>
      </c>
      <c r="CP835" s="169" t="s">
        <v>1462</v>
      </c>
      <c r="CQ835" s="169" t="s">
        <v>1461</v>
      </c>
      <c r="CR835" s="98">
        <v>43600</v>
      </c>
      <c r="CS835" s="98">
        <v>72500</v>
      </c>
      <c r="CT835" s="170">
        <v>0.54</v>
      </c>
    </row>
    <row r="836" spans="47:98" ht="21" hidden="1" customHeight="1" x14ac:dyDescent="0.25">
      <c r="AU836" s="99"/>
      <c r="AV836" s="100">
        <v>83</v>
      </c>
      <c r="AW836" s="96" t="s">
        <v>2535</v>
      </c>
      <c r="AX836" s="96" t="s">
        <v>237</v>
      </c>
      <c r="AY836" s="101" t="s">
        <v>159</v>
      </c>
      <c r="AZ836" s="101" t="s">
        <v>195</v>
      </c>
      <c r="BA836" s="102">
        <v>85000</v>
      </c>
      <c r="BB836" s="103">
        <v>57000</v>
      </c>
      <c r="BC836" s="103">
        <v>87000</v>
      </c>
      <c r="BD836" s="102">
        <v>979100</v>
      </c>
      <c r="BE836" s="104">
        <v>8.8999999999999996E-2</v>
      </c>
      <c r="BF836" s="105">
        <v>0.66</v>
      </c>
      <c r="BG836" s="102">
        <v>5500</v>
      </c>
      <c r="BH836" s="102">
        <v>1003000</v>
      </c>
      <c r="BI836" s="106">
        <v>0.10199999999999999</v>
      </c>
      <c r="BJ836" s="96">
        <v>550</v>
      </c>
      <c r="BK836" s="99">
        <f t="shared" si="47"/>
        <v>0.158</v>
      </c>
      <c r="BL836" s="99">
        <f t="shared" si="48"/>
        <v>0.97299999999999998</v>
      </c>
      <c r="CN836" s="97" t="s">
        <v>1730</v>
      </c>
      <c r="CO836" s="96" t="s">
        <v>876</v>
      </c>
      <c r="CP836" s="169" t="s">
        <v>1462</v>
      </c>
      <c r="CQ836" s="169" t="s">
        <v>192</v>
      </c>
      <c r="CR836" s="98">
        <v>41900</v>
      </c>
      <c r="CS836" s="98">
        <v>65300</v>
      </c>
      <c r="CT836" s="170">
        <v>0.54</v>
      </c>
    </row>
    <row r="837" spans="47:98" ht="21" hidden="1" customHeight="1" x14ac:dyDescent="0.25">
      <c r="AU837" s="99"/>
      <c r="AV837" s="100">
        <v>108</v>
      </c>
      <c r="AW837" s="96" t="s">
        <v>2536</v>
      </c>
      <c r="AX837" s="96" t="s">
        <v>237</v>
      </c>
      <c r="AY837" s="101" t="s">
        <v>163</v>
      </c>
      <c r="AZ837" s="101" t="s">
        <v>195</v>
      </c>
      <c r="BA837" s="102">
        <v>140000</v>
      </c>
      <c r="BB837" s="103">
        <v>57000</v>
      </c>
      <c r="BC837" s="103">
        <v>87000</v>
      </c>
      <c r="BD837" s="102">
        <v>923900</v>
      </c>
      <c r="BE837" s="104">
        <v>7.0999999999999994E-2</v>
      </c>
      <c r="BF837" s="105">
        <v>0.66</v>
      </c>
      <c r="BG837" s="102">
        <v>5500</v>
      </c>
      <c r="BH837" s="102">
        <v>923900</v>
      </c>
      <c r="BI837" s="106">
        <v>7.0999999999999994E-2</v>
      </c>
      <c r="BJ837" s="96">
        <v>550</v>
      </c>
      <c r="BK837" s="99">
        <f t="shared" si="47"/>
        <v>0.58899999999999997</v>
      </c>
      <c r="BL837" s="99">
        <f t="shared" si="48"/>
        <v>0.97299999999999998</v>
      </c>
      <c r="CN837" s="97" t="s">
        <v>1730</v>
      </c>
      <c r="CO837" s="96" t="s">
        <v>763</v>
      </c>
      <c r="CP837" s="169" t="s">
        <v>1466</v>
      </c>
      <c r="CQ837" s="169" t="s">
        <v>1461</v>
      </c>
      <c r="CR837" s="98">
        <v>36900</v>
      </c>
      <c r="CS837" s="98">
        <v>65300</v>
      </c>
      <c r="CT837" s="170">
        <v>0.56999999999999995</v>
      </c>
    </row>
    <row r="838" spans="47:98" ht="21" hidden="1" customHeight="1" x14ac:dyDescent="0.25">
      <c r="AU838" s="99"/>
      <c r="AV838" s="100">
        <v>200</v>
      </c>
      <c r="AW838" s="96" t="s">
        <v>2537</v>
      </c>
      <c r="AX838" s="96" t="s">
        <v>319</v>
      </c>
      <c r="AY838" s="101" t="s">
        <v>159</v>
      </c>
      <c r="AZ838" s="101" t="s">
        <v>192</v>
      </c>
      <c r="BA838" s="102">
        <v>90500</v>
      </c>
      <c r="BB838" s="103">
        <v>48000</v>
      </c>
      <c r="BC838" s="103">
        <v>83000</v>
      </c>
      <c r="BD838" s="102">
        <v>784300</v>
      </c>
      <c r="BE838" s="104">
        <v>0.08</v>
      </c>
      <c r="BF838" s="105">
        <v>0.66</v>
      </c>
      <c r="BG838" s="102">
        <v>6250</v>
      </c>
      <c r="BH838" s="102">
        <v>812200</v>
      </c>
      <c r="BI838" s="106">
        <v>9.2999999999999999E-2</v>
      </c>
      <c r="BJ838" s="96">
        <v>551</v>
      </c>
      <c r="BK838" s="99">
        <f t="shared" ref="BK838:BK901" si="49">_xlfn.PERCENTRANK.INC($BA$5:$BA$1160,BA838)</f>
        <v>0.21199999999999999</v>
      </c>
      <c r="BL838" s="99">
        <f t="shared" ref="BL838:BL901" si="50">IF(BB838="No Data","No Data",_xlfn.PERCENTRANK.INC($BB$5:$BB$1160,BB838))</f>
        <v>0.79600000000000004</v>
      </c>
      <c r="CN838" s="97">
        <v>996</v>
      </c>
      <c r="CO838" s="96" t="s">
        <v>1095</v>
      </c>
      <c r="CP838" s="169" t="s">
        <v>1467</v>
      </c>
      <c r="CQ838" s="169" t="s">
        <v>195</v>
      </c>
      <c r="CR838" s="98">
        <v>31500</v>
      </c>
      <c r="CS838" s="98">
        <v>51000</v>
      </c>
      <c r="CT838" s="170">
        <v>0.5</v>
      </c>
    </row>
    <row r="839" spans="47:98" ht="21" hidden="1" customHeight="1" x14ac:dyDescent="0.25">
      <c r="AU839" s="99"/>
      <c r="AV839" s="100">
        <v>264</v>
      </c>
      <c r="AW839" s="96" t="s">
        <v>2538</v>
      </c>
      <c r="AX839" s="96" t="s">
        <v>319</v>
      </c>
      <c r="AY839" s="101" t="s">
        <v>163</v>
      </c>
      <c r="AZ839" s="101" t="s">
        <v>192</v>
      </c>
      <c r="BA839" s="102">
        <v>150500</v>
      </c>
      <c r="BB839" s="103">
        <v>48000</v>
      </c>
      <c r="BC839" s="103">
        <v>83000</v>
      </c>
      <c r="BD839" s="102">
        <v>724000</v>
      </c>
      <c r="BE839" s="104">
        <v>6.2E-2</v>
      </c>
      <c r="BF839" s="105">
        <v>0.66</v>
      </c>
      <c r="BG839" s="102">
        <v>6250</v>
      </c>
      <c r="BH839" s="102">
        <v>724000</v>
      </c>
      <c r="BI839" s="106">
        <v>6.2E-2</v>
      </c>
      <c r="BJ839" s="96">
        <v>551</v>
      </c>
      <c r="BK839" s="99">
        <f t="shared" si="49"/>
        <v>0.67400000000000004</v>
      </c>
      <c r="BL839" s="99">
        <f t="shared" si="50"/>
        <v>0.79600000000000004</v>
      </c>
      <c r="CN839" s="97" t="s">
        <v>1755</v>
      </c>
      <c r="CO839" s="96" t="s">
        <v>628</v>
      </c>
      <c r="CP839" s="169" t="s">
        <v>1462</v>
      </c>
      <c r="CQ839" s="169" t="s">
        <v>177</v>
      </c>
      <c r="CR839" s="98">
        <v>38800</v>
      </c>
      <c r="CS839" s="98">
        <v>63300</v>
      </c>
      <c r="CT839" s="170">
        <v>0.53</v>
      </c>
    </row>
    <row r="840" spans="47:98" ht="21" hidden="1" customHeight="1" x14ac:dyDescent="0.25">
      <c r="AU840" s="99"/>
      <c r="AV840" s="100">
        <v>828</v>
      </c>
      <c r="AW840" s="96" t="s">
        <v>2542</v>
      </c>
      <c r="AX840" s="96" t="s">
        <v>734</v>
      </c>
      <c r="AY840" s="101" t="s">
        <v>152</v>
      </c>
      <c r="AZ840" s="101" t="s">
        <v>177</v>
      </c>
      <c r="BA840" s="102">
        <v>172500</v>
      </c>
      <c r="BB840" s="103">
        <v>46500</v>
      </c>
      <c r="BC840" s="103">
        <v>72000</v>
      </c>
      <c r="BD840" s="102">
        <v>415800</v>
      </c>
      <c r="BE840" s="104">
        <v>4.2999999999999997E-2</v>
      </c>
      <c r="BF840" s="105">
        <v>0.96</v>
      </c>
      <c r="BG840" s="102">
        <v>18000</v>
      </c>
      <c r="BH840" s="102">
        <v>489500</v>
      </c>
      <c r="BI840" s="106">
        <v>6.3E-2</v>
      </c>
      <c r="BJ840" s="96">
        <v>557</v>
      </c>
      <c r="BK840" s="99">
        <f t="shared" si="49"/>
        <v>0.80200000000000005</v>
      </c>
      <c r="BL840" s="99">
        <f t="shared" si="50"/>
        <v>0.746</v>
      </c>
      <c r="CN840" s="97" t="s">
        <v>1602</v>
      </c>
      <c r="CO840" s="96" t="s">
        <v>510</v>
      </c>
      <c r="CP840" s="169" t="s">
        <v>1462</v>
      </c>
      <c r="CQ840" s="169" t="s">
        <v>1461</v>
      </c>
      <c r="CR840" s="98">
        <v>42400</v>
      </c>
      <c r="CS840" s="98">
        <v>76700</v>
      </c>
      <c r="CT840" s="170">
        <v>0.56000000000000005</v>
      </c>
    </row>
    <row r="841" spans="47:98" ht="21" hidden="1" customHeight="1" x14ac:dyDescent="0.25">
      <c r="AU841" s="99"/>
      <c r="AV841" s="100">
        <v>628</v>
      </c>
      <c r="AW841" s="96" t="s">
        <v>2554</v>
      </c>
      <c r="AX841" s="96" t="s">
        <v>603</v>
      </c>
      <c r="AY841" s="101" t="s">
        <v>159</v>
      </c>
      <c r="AZ841" s="101" t="s">
        <v>192</v>
      </c>
      <c r="BA841" s="102">
        <v>86500</v>
      </c>
      <c r="BB841" s="103">
        <v>43000</v>
      </c>
      <c r="BC841" s="103">
        <v>69500</v>
      </c>
      <c r="BD841" s="102">
        <v>513900</v>
      </c>
      <c r="BE841" s="104">
        <v>6.8000000000000005E-2</v>
      </c>
      <c r="BF841" s="105">
        <v>0.5</v>
      </c>
      <c r="BG841" s="102">
        <v>7500</v>
      </c>
      <c r="BH841" s="102">
        <v>549400</v>
      </c>
      <c r="BI841" s="106">
        <v>8.6999999999999994E-2</v>
      </c>
      <c r="BJ841" s="96">
        <v>571</v>
      </c>
      <c r="BK841" s="99">
        <f t="shared" si="49"/>
        <v>0.183</v>
      </c>
      <c r="BL841" s="99">
        <f t="shared" si="50"/>
        <v>0.51</v>
      </c>
      <c r="CN841" s="97" t="s">
        <v>1763</v>
      </c>
      <c r="CO841" s="96" t="s">
        <v>871</v>
      </c>
      <c r="CP841" s="169" t="s">
        <v>1462</v>
      </c>
      <c r="CQ841" s="169" t="s">
        <v>195</v>
      </c>
      <c r="CR841" s="98">
        <v>36600</v>
      </c>
      <c r="CS841" s="98">
        <v>62700</v>
      </c>
      <c r="CT841" s="170">
        <v>0.52</v>
      </c>
    </row>
    <row r="842" spans="47:98" ht="21" hidden="1" customHeight="1" x14ac:dyDescent="0.25">
      <c r="AU842" s="99"/>
      <c r="AV842" s="100">
        <v>743</v>
      </c>
      <c r="AW842" s="96" t="s">
        <v>2555</v>
      </c>
      <c r="AX842" s="96" t="s">
        <v>603</v>
      </c>
      <c r="AY842" s="101" t="s">
        <v>163</v>
      </c>
      <c r="AZ842" s="101" t="s">
        <v>192</v>
      </c>
      <c r="BA842" s="102">
        <v>143000</v>
      </c>
      <c r="BB842" s="103">
        <v>43000</v>
      </c>
      <c r="BC842" s="103">
        <v>69500</v>
      </c>
      <c r="BD842" s="102">
        <v>457000</v>
      </c>
      <c r="BE842" s="104">
        <v>0.05</v>
      </c>
      <c r="BF842" s="105">
        <v>0.5</v>
      </c>
      <c r="BG842" s="102">
        <v>7500</v>
      </c>
      <c r="BH842" s="102">
        <v>457000</v>
      </c>
      <c r="BI842" s="106">
        <v>0.05</v>
      </c>
      <c r="BJ842" s="96">
        <v>571</v>
      </c>
      <c r="BK842" s="99">
        <f t="shared" si="49"/>
        <v>0.60799999999999998</v>
      </c>
      <c r="BL842" s="99">
        <f t="shared" si="50"/>
        <v>0.51</v>
      </c>
      <c r="CN842" s="97" t="s">
        <v>1634</v>
      </c>
      <c r="CO842" s="96" t="s">
        <v>644</v>
      </c>
      <c r="CP842" s="169" t="s">
        <v>1462</v>
      </c>
      <c r="CQ842" s="169" t="s">
        <v>1461</v>
      </c>
      <c r="CR842" s="98">
        <v>41400</v>
      </c>
      <c r="CS842" s="98">
        <v>73200</v>
      </c>
      <c r="CT842" s="170">
        <v>0.54</v>
      </c>
    </row>
    <row r="843" spans="47:98" ht="21" hidden="1" customHeight="1" x14ac:dyDescent="0.25">
      <c r="AU843" s="99"/>
      <c r="AV843" s="100">
        <v>1269</v>
      </c>
      <c r="AW843" s="96" t="s">
        <v>2667</v>
      </c>
      <c r="AX843" s="96" t="s">
        <v>1011</v>
      </c>
      <c r="AY843" s="101" t="s">
        <v>159</v>
      </c>
      <c r="AZ843" s="101" t="s">
        <v>195</v>
      </c>
      <c r="BA843" s="102">
        <v>90500</v>
      </c>
      <c r="BB843" s="103">
        <v>39500</v>
      </c>
      <c r="BC843" s="103">
        <v>63500</v>
      </c>
      <c r="BD843" s="102">
        <v>212600</v>
      </c>
      <c r="BE843" s="104">
        <v>4.2000000000000003E-2</v>
      </c>
      <c r="BF843" s="105">
        <v>0.71</v>
      </c>
      <c r="BG843" s="102">
        <v>5000</v>
      </c>
      <c r="BH843" s="102">
        <v>235500</v>
      </c>
      <c r="BI843" s="106">
        <v>5.2999999999999999E-2</v>
      </c>
      <c r="BJ843" s="96">
        <v>656</v>
      </c>
      <c r="BK843" s="99">
        <f t="shared" si="49"/>
        <v>0.21199999999999999</v>
      </c>
      <c r="BL843" s="99">
        <f t="shared" si="50"/>
        <v>0.19600000000000001</v>
      </c>
      <c r="CN843" s="97" t="s">
        <v>1639</v>
      </c>
      <c r="CO843" s="96" t="s">
        <v>506</v>
      </c>
      <c r="CP843" s="169" t="s">
        <v>1466</v>
      </c>
      <c r="CQ843" s="169" t="s">
        <v>1461</v>
      </c>
      <c r="CR843" s="98">
        <v>42700</v>
      </c>
      <c r="CS843" s="98">
        <v>72500</v>
      </c>
      <c r="CT843" s="170">
        <v>0.51</v>
      </c>
    </row>
    <row r="844" spans="47:98" ht="21" hidden="1" customHeight="1" x14ac:dyDescent="0.25">
      <c r="AU844" s="99"/>
      <c r="AV844" s="100">
        <v>1350</v>
      </c>
      <c r="AW844" s="96" t="s">
        <v>2668</v>
      </c>
      <c r="AX844" s="96" t="s">
        <v>1011</v>
      </c>
      <c r="AY844" s="101" t="s">
        <v>163</v>
      </c>
      <c r="AZ844" s="101" t="s">
        <v>195</v>
      </c>
      <c r="BA844" s="102">
        <v>151000</v>
      </c>
      <c r="BB844" s="103">
        <v>39500</v>
      </c>
      <c r="BC844" s="103">
        <v>63500</v>
      </c>
      <c r="BD844" s="102">
        <v>152200</v>
      </c>
      <c r="BE844" s="104">
        <v>2.5000000000000001E-2</v>
      </c>
      <c r="BF844" s="105">
        <v>0.71</v>
      </c>
      <c r="BG844" s="102">
        <v>5000</v>
      </c>
      <c r="BH844" s="102">
        <v>152200</v>
      </c>
      <c r="BI844" s="106">
        <v>2.5000000000000001E-2</v>
      </c>
      <c r="BJ844" s="96">
        <v>656</v>
      </c>
      <c r="BK844" s="99">
        <f t="shared" si="49"/>
        <v>0.67900000000000005</v>
      </c>
      <c r="BL844" s="99">
        <f t="shared" si="50"/>
        <v>0.19600000000000001</v>
      </c>
      <c r="CN844" s="97" t="s">
        <v>1609</v>
      </c>
      <c r="CO844" s="96" t="s">
        <v>447</v>
      </c>
      <c r="CP844" s="169" t="s">
        <v>1466</v>
      </c>
      <c r="CQ844" s="169" t="s">
        <v>1461</v>
      </c>
      <c r="CR844" s="98">
        <v>43200</v>
      </c>
      <c r="CS844" s="98">
        <v>76200</v>
      </c>
      <c r="CT844" s="170">
        <v>0.52</v>
      </c>
    </row>
    <row r="845" spans="47:98" ht="21" hidden="1" customHeight="1" x14ac:dyDescent="0.25">
      <c r="AU845" s="99"/>
      <c r="AV845" s="100">
        <v>548</v>
      </c>
      <c r="AW845" s="96" t="s">
        <v>2947</v>
      </c>
      <c r="AX845" s="96" t="s">
        <v>553</v>
      </c>
      <c r="AY845" s="101" t="s">
        <v>159</v>
      </c>
      <c r="AZ845" s="101" t="s">
        <v>192</v>
      </c>
      <c r="BA845" s="102">
        <v>88500</v>
      </c>
      <c r="BB845" s="103">
        <v>41000</v>
      </c>
      <c r="BC845" s="103">
        <v>75000</v>
      </c>
      <c r="BD845" s="102">
        <v>551700</v>
      </c>
      <c r="BE845" s="104">
        <v>7.0000000000000007E-2</v>
      </c>
      <c r="BF845" s="105">
        <v>0.56999999999999995</v>
      </c>
      <c r="BG845" s="102">
        <v>6750</v>
      </c>
      <c r="BH845" s="102">
        <v>580900</v>
      </c>
      <c r="BI845" s="106">
        <v>8.4000000000000005E-2</v>
      </c>
      <c r="BJ845" s="96">
        <v>857</v>
      </c>
      <c r="BK845" s="99">
        <f t="shared" si="49"/>
        <v>0.2</v>
      </c>
      <c r="BL845" s="99">
        <f t="shared" si="50"/>
        <v>0.32800000000000001</v>
      </c>
      <c r="CN845" s="97" t="s">
        <v>1594</v>
      </c>
      <c r="CO845" s="96" t="s">
        <v>458</v>
      </c>
      <c r="CP845" s="169" t="s">
        <v>1451</v>
      </c>
      <c r="CQ845" s="169" t="s">
        <v>177</v>
      </c>
      <c r="CR845" s="98">
        <v>45600</v>
      </c>
      <c r="CS845" s="98">
        <v>77800</v>
      </c>
      <c r="CT845" s="170">
        <v>0.82</v>
      </c>
    </row>
    <row r="846" spans="47:98" ht="21" hidden="1" customHeight="1" x14ac:dyDescent="0.25">
      <c r="AU846" s="99"/>
      <c r="AV846" s="100">
        <v>692</v>
      </c>
      <c r="AW846" s="96" t="s">
        <v>2948</v>
      </c>
      <c r="AX846" s="96" t="s">
        <v>553</v>
      </c>
      <c r="AY846" s="101" t="s">
        <v>163</v>
      </c>
      <c r="AZ846" s="101" t="s">
        <v>192</v>
      </c>
      <c r="BA846" s="102">
        <v>160500</v>
      </c>
      <c r="BB846" s="103">
        <v>41000</v>
      </c>
      <c r="BC846" s="103">
        <v>75000</v>
      </c>
      <c r="BD846" s="102">
        <v>479600</v>
      </c>
      <c r="BE846" s="104">
        <v>4.8000000000000001E-2</v>
      </c>
      <c r="BF846" s="105">
        <v>0.56999999999999995</v>
      </c>
      <c r="BG846" s="102">
        <v>6750</v>
      </c>
      <c r="BH846" s="102">
        <v>479600</v>
      </c>
      <c r="BI846" s="106">
        <v>4.8000000000000001E-2</v>
      </c>
      <c r="BJ846" s="96">
        <v>857</v>
      </c>
      <c r="BK846" s="99">
        <f t="shared" si="49"/>
        <v>0.74099999999999999</v>
      </c>
      <c r="BL846" s="99">
        <f t="shared" si="50"/>
        <v>0.32800000000000001</v>
      </c>
      <c r="CN846" s="97" t="s">
        <v>1575</v>
      </c>
      <c r="CO846" s="96" t="s">
        <v>479</v>
      </c>
      <c r="CP846" s="169" t="s">
        <v>1451</v>
      </c>
      <c r="CQ846" s="169" t="s">
        <v>1461</v>
      </c>
      <c r="CR846" s="98">
        <v>44100</v>
      </c>
      <c r="CS846" s="98">
        <v>80000</v>
      </c>
      <c r="CT846" s="170">
        <v>0.55000000000000004</v>
      </c>
    </row>
    <row r="847" spans="47:98" ht="21" hidden="1" customHeight="1" x14ac:dyDescent="0.25">
      <c r="AU847" s="99"/>
      <c r="AV847" s="100">
        <v>310</v>
      </c>
      <c r="AW847" s="96" t="s">
        <v>2955</v>
      </c>
      <c r="AX847" s="96" t="s">
        <v>399</v>
      </c>
      <c r="AY847" s="101" t="s">
        <v>152</v>
      </c>
      <c r="AZ847" s="101" t="s">
        <v>177</v>
      </c>
      <c r="BA847" s="102">
        <v>187000</v>
      </c>
      <c r="BB847" s="103">
        <v>47500</v>
      </c>
      <c r="BC847" s="103">
        <v>84500</v>
      </c>
      <c r="BD847" s="102">
        <v>684400</v>
      </c>
      <c r="BE847" s="104">
        <v>5.3999999999999999E-2</v>
      </c>
      <c r="BF847" s="105">
        <v>0.94</v>
      </c>
      <c r="BG847" s="102">
        <v>18000</v>
      </c>
      <c r="BH847" s="102">
        <v>756900</v>
      </c>
      <c r="BI847" s="106">
        <v>7.0999999999999994E-2</v>
      </c>
      <c r="BJ847" s="96">
        <v>877</v>
      </c>
      <c r="BK847" s="99">
        <f t="shared" si="49"/>
        <v>0.86199999999999999</v>
      </c>
      <c r="BL847" s="99">
        <f t="shared" si="50"/>
        <v>0.78400000000000003</v>
      </c>
      <c r="CN847" s="97" t="s">
        <v>1563</v>
      </c>
      <c r="CO847" s="96" t="s">
        <v>688</v>
      </c>
      <c r="CP847" s="169" t="s">
        <v>1451</v>
      </c>
      <c r="CQ847" s="169" t="s">
        <v>177</v>
      </c>
      <c r="CR847" s="98">
        <v>43500</v>
      </c>
      <c r="CS847" s="98">
        <v>81000</v>
      </c>
      <c r="CT847" s="170">
        <v>0.55000000000000004</v>
      </c>
    </row>
    <row r="848" spans="47:98" ht="21" hidden="1" customHeight="1" x14ac:dyDescent="0.25">
      <c r="AU848" s="99"/>
      <c r="AV848" s="100">
        <v>1348</v>
      </c>
      <c r="AW848" s="96" t="s">
        <v>3101</v>
      </c>
      <c r="AX848" s="96" t="s">
        <v>1050</v>
      </c>
      <c r="AY848" s="101" t="s">
        <v>159</v>
      </c>
      <c r="AZ848" s="101" t="s">
        <v>195</v>
      </c>
      <c r="BA848" s="102">
        <v>90000</v>
      </c>
      <c r="BB848" s="103">
        <v>38000</v>
      </c>
      <c r="BC848" s="103">
        <v>56000</v>
      </c>
      <c r="BD848" s="102">
        <v>154200</v>
      </c>
      <c r="BE848" s="104">
        <v>3.5000000000000003E-2</v>
      </c>
      <c r="BF848" s="105">
        <v>0.66</v>
      </c>
      <c r="BG848" s="102">
        <v>5500</v>
      </c>
      <c r="BH848" s="102">
        <v>179200</v>
      </c>
      <c r="BI848" s="106">
        <v>4.5999999999999999E-2</v>
      </c>
      <c r="BJ848" s="96">
        <v>980</v>
      </c>
      <c r="BK848" s="99">
        <f t="shared" si="49"/>
        <v>0.21</v>
      </c>
      <c r="BL848" s="99">
        <f t="shared" si="50"/>
        <v>0.11799999999999999</v>
      </c>
      <c r="CN848" s="97" t="s">
        <v>1636</v>
      </c>
      <c r="CO848" s="96" t="s">
        <v>537</v>
      </c>
      <c r="CP848" s="169" t="s">
        <v>1466</v>
      </c>
      <c r="CQ848" s="169" t="s">
        <v>1461</v>
      </c>
      <c r="CR848" s="98">
        <v>45400</v>
      </c>
      <c r="CS848" s="98">
        <v>72800</v>
      </c>
      <c r="CT848" s="170">
        <v>0.62</v>
      </c>
    </row>
    <row r="849" spans="47:98" ht="21" hidden="1" customHeight="1" x14ac:dyDescent="0.25">
      <c r="AU849" s="99"/>
      <c r="AV849" s="100">
        <v>1400</v>
      </c>
      <c r="AW849" s="96" t="s">
        <v>3102</v>
      </c>
      <c r="AX849" s="96" t="s">
        <v>1050</v>
      </c>
      <c r="AY849" s="101" t="s">
        <v>163</v>
      </c>
      <c r="AZ849" s="101" t="s">
        <v>195</v>
      </c>
      <c r="BA849" s="102">
        <v>142500</v>
      </c>
      <c r="BB849" s="103">
        <v>38000</v>
      </c>
      <c r="BC849" s="103">
        <v>56000</v>
      </c>
      <c r="BD849" s="102">
        <v>101700</v>
      </c>
      <c r="BE849" s="104">
        <v>1.9E-2</v>
      </c>
      <c r="BF849" s="105">
        <v>0.66</v>
      </c>
      <c r="BG849" s="102">
        <v>5500</v>
      </c>
      <c r="BH849" s="102">
        <v>101700</v>
      </c>
      <c r="BI849" s="106">
        <v>1.9E-2</v>
      </c>
      <c r="BJ849" s="96">
        <v>980</v>
      </c>
      <c r="BK849" s="99">
        <f t="shared" si="49"/>
        <v>0.60399999999999998</v>
      </c>
      <c r="BL849" s="99">
        <f t="shared" si="50"/>
        <v>0.11799999999999999</v>
      </c>
      <c r="CN849" s="97" t="s">
        <v>1676</v>
      </c>
      <c r="CO849" s="96" t="s">
        <v>549</v>
      </c>
      <c r="CP849" s="169" t="s">
        <v>1467</v>
      </c>
      <c r="CQ849" s="169" t="s">
        <v>192</v>
      </c>
      <c r="CR849" s="98">
        <v>41000</v>
      </c>
      <c r="CS849" s="98">
        <v>69400</v>
      </c>
      <c r="CT849" s="170">
        <v>0.57999999999999996</v>
      </c>
    </row>
    <row r="850" spans="47:98" ht="21" hidden="1" customHeight="1" x14ac:dyDescent="0.25">
      <c r="AU850" s="99"/>
      <c r="AV850" s="100">
        <v>410</v>
      </c>
      <c r="AW850" s="96" t="s">
        <v>3117</v>
      </c>
      <c r="AX850" s="96" t="s">
        <v>462</v>
      </c>
      <c r="AY850" s="101" t="s">
        <v>152</v>
      </c>
      <c r="AZ850" s="101" t="s">
        <v>171</v>
      </c>
      <c r="BA850" s="102">
        <v>192500</v>
      </c>
      <c r="BB850" s="103">
        <v>38500</v>
      </c>
      <c r="BC850" s="103">
        <v>94500</v>
      </c>
      <c r="BD850" s="102">
        <v>622600</v>
      </c>
      <c r="BE850" s="104">
        <v>5.0999999999999997E-2</v>
      </c>
      <c r="BF850" s="105">
        <v>0.93</v>
      </c>
      <c r="BG850" s="102">
        <v>23750</v>
      </c>
      <c r="BH850" s="102">
        <v>718800</v>
      </c>
      <c r="BI850" s="106">
        <v>7.4999999999999997E-2</v>
      </c>
      <c r="BJ850" s="96">
        <v>995</v>
      </c>
      <c r="BK850" s="99">
        <f t="shared" si="49"/>
        <v>0.88200000000000001</v>
      </c>
      <c r="BL850" s="99">
        <f t="shared" si="50"/>
        <v>0.14499999999999999</v>
      </c>
      <c r="CN850" s="97" t="s">
        <v>1765</v>
      </c>
      <c r="CO850" s="96" t="s">
        <v>1034</v>
      </c>
      <c r="CP850" s="169" t="s">
        <v>1467</v>
      </c>
      <c r="CQ850" s="169" t="s">
        <v>195</v>
      </c>
      <c r="CR850" s="98">
        <v>37100</v>
      </c>
      <c r="CS850" s="98">
        <v>62600</v>
      </c>
      <c r="CT850" s="170">
        <v>0.66</v>
      </c>
    </row>
    <row r="851" spans="47:98" ht="21" hidden="1" customHeight="1" x14ac:dyDescent="0.25">
      <c r="AU851" s="99"/>
      <c r="AV851" s="100">
        <v>517</v>
      </c>
      <c r="AW851" s="96" t="s">
        <v>1994</v>
      </c>
      <c r="AX851" s="96" t="s">
        <v>535</v>
      </c>
      <c r="AY851" s="101" t="s">
        <v>152</v>
      </c>
      <c r="AZ851" s="101" t="s">
        <v>171</v>
      </c>
      <c r="BA851" s="102">
        <v>184500</v>
      </c>
      <c r="BB851" s="103">
        <v>39500</v>
      </c>
      <c r="BC851" s="103">
        <v>74500</v>
      </c>
      <c r="BD851" s="102">
        <v>565700</v>
      </c>
      <c r="BE851" s="104">
        <v>4.9000000000000002E-2</v>
      </c>
      <c r="BF851" s="105">
        <v>0.99</v>
      </c>
      <c r="BG851" s="102">
        <v>21250</v>
      </c>
      <c r="BH851" s="102">
        <v>651500</v>
      </c>
      <c r="BI851" s="106">
        <v>7.0999999999999994E-2</v>
      </c>
      <c r="BJ851" s="96">
        <v>9</v>
      </c>
      <c r="BK851" s="99">
        <f t="shared" si="49"/>
        <v>0.85199999999999998</v>
      </c>
      <c r="BL851" s="99">
        <f t="shared" si="50"/>
        <v>0.19600000000000001</v>
      </c>
      <c r="CN851" s="97" t="s">
        <v>1761</v>
      </c>
      <c r="CO851" s="96" t="s">
        <v>1068</v>
      </c>
      <c r="CP851" s="169" t="s">
        <v>1448</v>
      </c>
      <c r="CQ851" s="169" t="s">
        <v>1449</v>
      </c>
      <c r="CR851" s="98">
        <v>33400</v>
      </c>
      <c r="CS851" s="98">
        <v>62800</v>
      </c>
      <c r="CT851" s="170">
        <v>0.62</v>
      </c>
    </row>
    <row r="852" spans="47:98" ht="21" hidden="1" customHeight="1" x14ac:dyDescent="0.25">
      <c r="AU852" s="99"/>
      <c r="AV852" s="100">
        <v>841</v>
      </c>
      <c r="AW852" s="96" t="s">
        <v>2004</v>
      </c>
      <c r="AX852" s="96" t="s">
        <v>741</v>
      </c>
      <c r="AY852" s="101" t="s">
        <v>152</v>
      </c>
      <c r="AZ852" s="101" t="s">
        <v>177</v>
      </c>
      <c r="BA852" s="102">
        <v>186000</v>
      </c>
      <c r="BB852" s="103">
        <v>35000</v>
      </c>
      <c r="BC852" s="103">
        <v>66000</v>
      </c>
      <c r="BD852" s="102">
        <v>412200</v>
      </c>
      <c r="BE852" s="104">
        <v>4.1000000000000002E-2</v>
      </c>
      <c r="BF852" s="105">
        <v>0.99</v>
      </c>
      <c r="BG852" s="102">
        <v>20750</v>
      </c>
      <c r="BH852" s="102">
        <v>497500</v>
      </c>
      <c r="BI852" s="106">
        <v>6.3E-2</v>
      </c>
      <c r="BJ852" s="96">
        <v>21</v>
      </c>
      <c r="BK852" s="99">
        <f t="shared" si="49"/>
        <v>0.85599999999999998</v>
      </c>
      <c r="BL852" s="99">
        <f t="shared" si="50"/>
        <v>0.02</v>
      </c>
      <c r="CN852" s="97" t="s">
        <v>1577</v>
      </c>
      <c r="CO852" s="96" t="s">
        <v>431</v>
      </c>
      <c r="CP852" s="169" t="s">
        <v>1448</v>
      </c>
      <c r="CQ852" s="169" t="s">
        <v>1461</v>
      </c>
      <c r="CR852" s="98">
        <v>44200</v>
      </c>
      <c r="CS852" s="98">
        <v>79500</v>
      </c>
      <c r="CT852" s="170">
        <v>0.54</v>
      </c>
    </row>
    <row r="853" spans="47:98" ht="21" hidden="1" customHeight="1" x14ac:dyDescent="0.25">
      <c r="AU853" s="99"/>
      <c r="AV853" s="100">
        <v>619</v>
      </c>
      <c r="AW853" s="96" t="s">
        <v>2043</v>
      </c>
      <c r="AX853" s="96" t="s">
        <v>598</v>
      </c>
      <c r="AY853" s="101" t="s">
        <v>159</v>
      </c>
      <c r="AZ853" s="101" t="s">
        <v>195</v>
      </c>
      <c r="BA853" s="102">
        <v>86000</v>
      </c>
      <c r="BB853" s="103">
        <v>42000</v>
      </c>
      <c r="BC853" s="103">
        <v>79500</v>
      </c>
      <c r="BD853" s="102">
        <v>517000</v>
      </c>
      <c r="BE853" s="104">
        <v>6.8000000000000005E-2</v>
      </c>
      <c r="BF853" s="105">
        <v>0.45</v>
      </c>
      <c r="BG853" s="102">
        <v>6000</v>
      </c>
      <c r="BH853" s="102">
        <v>543100</v>
      </c>
      <c r="BI853" s="106">
        <v>8.1000000000000003E-2</v>
      </c>
      <c r="BJ853" s="96">
        <v>70</v>
      </c>
      <c r="BK853" s="99">
        <f t="shared" si="49"/>
        <v>0.17499999999999999</v>
      </c>
      <c r="BL853" s="99">
        <f t="shared" si="50"/>
        <v>0.41699999999999998</v>
      </c>
      <c r="CN853" s="97" t="s">
        <v>1650</v>
      </c>
      <c r="CO853" s="96" t="s">
        <v>536</v>
      </c>
      <c r="CP853" s="169" t="s">
        <v>1448</v>
      </c>
      <c r="CQ853" s="169" t="s">
        <v>1461</v>
      </c>
      <c r="CR853" s="98">
        <v>43900</v>
      </c>
      <c r="CS853" s="98">
        <v>71700</v>
      </c>
      <c r="CT853" s="170">
        <v>0.52</v>
      </c>
    </row>
    <row r="854" spans="47:98" ht="21" hidden="1" customHeight="1" x14ac:dyDescent="0.25">
      <c r="AU854" s="99"/>
      <c r="AV854" s="100">
        <v>694</v>
      </c>
      <c r="AW854" s="96" t="s">
        <v>2044</v>
      </c>
      <c r="AX854" s="96" t="s">
        <v>598</v>
      </c>
      <c r="AY854" s="101" t="s">
        <v>163</v>
      </c>
      <c r="AZ854" s="101" t="s">
        <v>195</v>
      </c>
      <c r="BA854" s="102">
        <v>124000</v>
      </c>
      <c r="BB854" s="103">
        <v>42000</v>
      </c>
      <c r="BC854" s="103">
        <v>79500</v>
      </c>
      <c r="BD854" s="102">
        <v>479100</v>
      </c>
      <c r="BE854" s="104">
        <v>5.5E-2</v>
      </c>
      <c r="BF854" s="105">
        <v>0.45</v>
      </c>
      <c r="BG854" s="102">
        <v>6000</v>
      </c>
      <c r="BH854" s="102">
        <v>479100</v>
      </c>
      <c r="BI854" s="106">
        <v>5.5E-2</v>
      </c>
      <c r="BJ854" s="96">
        <v>70</v>
      </c>
      <c r="BK854" s="99">
        <f t="shared" si="49"/>
        <v>0.48299999999999998</v>
      </c>
      <c r="BL854" s="99">
        <f t="shared" si="50"/>
        <v>0.41699999999999998</v>
      </c>
      <c r="CN854" s="97" t="s">
        <v>1771</v>
      </c>
      <c r="CO854" s="96" t="s">
        <v>955</v>
      </c>
      <c r="CP854" s="169" t="s">
        <v>1448</v>
      </c>
      <c r="CQ854" s="169" t="s">
        <v>1461</v>
      </c>
      <c r="CR854" s="98">
        <v>36500</v>
      </c>
      <c r="CS854" s="98">
        <v>61800</v>
      </c>
      <c r="CT854" s="170">
        <v>0.56999999999999995</v>
      </c>
    </row>
    <row r="855" spans="47:98" ht="21" hidden="1" customHeight="1" x14ac:dyDescent="0.25">
      <c r="AU855" s="99"/>
      <c r="AV855" s="100">
        <v>50</v>
      </c>
      <c r="AW855" s="96" t="s">
        <v>2063</v>
      </c>
      <c r="AX855" s="96" t="s">
        <v>206</v>
      </c>
      <c r="AY855" s="101" t="s">
        <v>152</v>
      </c>
      <c r="AZ855" s="101" t="s">
        <v>171</v>
      </c>
      <c r="BA855" s="102">
        <v>217000</v>
      </c>
      <c r="BB855" s="103">
        <v>53500</v>
      </c>
      <c r="BC855" s="103">
        <v>101000</v>
      </c>
      <c r="BD855" s="102">
        <v>1094000</v>
      </c>
      <c r="BE855" s="104">
        <v>6.3E-2</v>
      </c>
      <c r="BF855" s="105">
        <v>0.49</v>
      </c>
      <c r="BG855" s="102">
        <v>26750</v>
      </c>
      <c r="BH855" s="102">
        <v>1202000</v>
      </c>
      <c r="BI855" s="106">
        <v>8.7999999999999995E-2</v>
      </c>
      <c r="BJ855" s="96">
        <v>89</v>
      </c>
      <c r="BK855" s="99">
        <f t="shared" si="49"/>
        <v>0.94799999999999995</v>
      </c>
      <c r="BL855" s="99">
        <f t="shared" si="50"/>
        <v>0.94199999999999995</v>
      </c>
      <c r="CN855" s="97">
        <v>934</v>
      </c>
      <c r="CO855" s="96" t="s">
        <v>1078</v>
      </c>
      <c r="CP855" s="169" t="s">
        <v>1448</v>
      </c>
      <c r="CQ855" s="169" t="s">
        <v>195</v>
      </c>
      <c r="CR855" s="98">
        <v>38200</v>
      </c>
      <c r="CS855" s="98">
        <v>56200</v>
      </c>
      <c r="CT855" s="170">
        <v>0.69</v>
      </c>
    </row>
    <row r="856" spans="47:98" ht="21" hidden="1" customHeight="1" x14ac:dyDescent="0.25">
      <c r="AU856" s="99"/>
      <c r="AV856" s="100">
        <v>725</v>
      </c>
      <c r="AW856" s="96" t="s">
        <v>2066</v>
      </c>
      <c r="AX856" s="96" t="s">
        <v>670</v>
      </c>
      <c r="AY856" s="101" t="s">
        <v>152</v>
      </c>
      <c r="AZ856" s="101" t="s">
        <v>177</v>
      </c>
      <c r="BA856" s="102">
        <v>190500</v>
      </c>
      <c r="BB856" s="103">
        <v>40000</v>
      </c>
      <c r="BC856" s="103">
        <v>73500</v>
      </c>
      <c r="BD856" s="102">
        <v>463200</v>
      </c>
      <c r="BE856" s="104">
        <v>4.2999999999999997E-2</v>
      </c>
      <c r="BF856" s="105">
        <v>0.98</v>
      </c>
      <c r="BG856" s="102">
        <v>20250</v>
      </c>
      <c r="BH856" s="102">
        <v>545000</v>
      </c>
      <c r="BI856" s="106">
        <v>6.3E-2</v>
      </c>
      <c r="BJ856" s="96">
        <v>92</v>
      </c>
      <c r="BK856" s="99">
        <f t="shared" si="49"/>
        <v>0.872</v>
      </c>
      <c r="BL856" s="99">
        <f t="shared" si="50"/>
        <v>0.23899999999999999</v>
      </c>
      <c r="CN856" s="97" t="s">
        <v>1808</v>
      </c>
      <c r="CO856" s="96" t="s">
        <v>964</v>
      </c>
      <c r="CP856" s="169" t="s">
        <v>1448</v>
      </c>
      <c r="CQ856" s="169" t="s">
        <v>1476</v>
      </c>
      <c r="CR856" s="98">
        <v>38200</v>
      </c>
      <c r="CS856" s="98">
        <v>58500</v>
      </c>
      <c r="CT856" s="170">
        <v>0.47</v>
      </c>
    </row>
    <row r="857" spans="47:98" ht="21" hidden="1" customHeight="1" x14ac:dyDescent="0.25">
      <c r="AU857" s="99"/>
      <c r="AV857" s="100">
        <v>1020</v>
      </c>
      <c r="AW857" s="96" t="s">
        <v>2097</v>
      </c>
      <c r="AX857" s="96" t="s">
        <v>859</v>
      </c>
      <c r="AY857" s="101" t="s">
        <v>159</v>
      </c>
      <c r="AZ857" s="101" t="s">
        <v>195</v>
      </c>
      <c r="BA857" s="102">
        <v>94500</v>
      </c>
      <c r="BB857" s="103">
        <v>41000</v>
      </c>
      <c r="BC857" s="103">
        <v>60500</v>
      </c>
      <c r="BD857" s="102">
        <v>330600</v>
      </c>
      <c r="BE857" s="104">
        <v>5.2999999999999999E-2</v>
      </c>
      <c r="BF857" s="105">
        <v>0.59</v>
      </c>
      <c r="BG857" s="102">
        <v>4250</v>
      </c>
      <c r="BH857" s="102">
        <v>348800</v>
      </c>
      <c r="BI857" s="106">
        <v>0.06</v>
      </c>
      <c r="BJ857" s="96">
        <v>111</v>
      </c>
      <c r="BK857" s="99">
        <f t="shared" si="49"/>
        <v>0.254</v>
      </c>
      <c r="BL857" s="99">
        <f t="shared" si="50"/>
        <v>0.32800000000000001</v>
      </c>
      <c r="CN857" s="97" t="s">
        <v>1655</v>
      </c>
      <c r="CO857" s="96" t="s">
        <v>469</v>
      </c>
      <c r="CP857" s="169" t="s">
        <v>1462</v>
      </c>
      <c r="CQ857" s="169" t="s">
        <v>1461</v>
      </c>
      <c r="CR857" s="98">
        <v>45700</v>
      </c>
      <c r="CS857" s="98">
        <v>71000</v>
      </c>
      <c r="CT857" s="170">
        <v>0.59</v>
      </c>
    </row>
    <row r="858" spans="47:98" ht="21" hidden="1" customHeight="1" x14ac:dyDescent="0.25">
      <c r="AU858" s="99"/>
      <c r="AV858" s="100">
        <v>1060</v>
      </c>
      <c r="AW858" s="96" t="s">
        <v>2098</v>
      </c>
      <c r="AX858" s="96" t="s">
        <v>859</v>
      </c>
      <c r="AY858" s="101" t="s">
        <v>163</v>
      </c>
      <c r="AZ858" s="101" t="s">
        <v>195</v>
      </c>
      <c r="BA858" s="102">
        <v>111000</v>
      </c>
      <c r="BB858" s="103">
        <v>41000</v>
      </c>
      <c r="BC858" s="103">
        <v>60500</v>
      </c>
      <c r="BD858" s="102">
        <v>313900</v>
      </c>
      <c r="BE858" s="104">
        <v>4.7E-2</v>
      </c>
      <c r="BF858" s="105">
        <v>0.59</v>
      </c>
      <c r="BG858" s="102">
        <v>4250</v>
      </c>
      <c r="BH858" s="102">
        <v>313900</v>
      </c>
      <c r="BI858" s="106">
        <v>4.7E-2</v>
      </c>
      <c r="BJ858" s="96">
        <v>111</v>
      </c>
      <c r="BK858" s="99">
        <f t="shared" si="49"/>
        <v>0.38500000000000001</v>
      </c>
      <c r="BL858" s="99">
        <f t="shared" si="50"/>
        <v>0.32800000000000001</v>
      </c>
      <c r="CN858" s="97" t="s">
        <v>1655</v>
      </c>
      <c r="CO858" s="96" t="s">
        <v>600</v>
      </c>
      <c r="CP858" s="169" t="s">
        <v>1448</v>
      </c>
      <c r="CQ858" s="169" t="s">
        <v>1476</v>
      </c>
      <c r="CR858" s="98">
        <v>41900</v>
      </c>
      <c r="CS858" s="98">
        <v>71000</v>
      </c>
      <c r="CT858" s="170">
        <v>0.54</v>
      </c>
    </row>
    <row r="859" spans="47:98" ht="21" hidden="1" customHeight="1" x14ac:dyDescent="0.25">
      <c r="AU859" s="99"/>
      <c r="AV859" s="100">
        <v>28</v>
      </c>
      <c r="AW859" s="96" t="s">
        <v>2107</v>
      </c>
      <c r="AX859" s="96" t="s">
        <v>186</v>
      </c>
      <c r="AY859" s="101" t="s">
        <v>152</v>
      </c>
      <c r="AZ859" s="101" t="s">
        <v>155</v>
      </c>
      <c r="BA859" s="102">
        <v>230000</v>
      </c>
      <c r="BB859" s="103">
        <v>60500</v>
      </c>
      <c r="BC859" s="103">
        <v>105000</v>
      </c>
      <c r="BD859" s="102">
        <v>1222000</v>
      </c>
      <c r="BE859" s="104">
        <v>6.5000000000000002E-2</v>
      </c>
      <c r="BF859" s="105">
        <v>0.57999999999999996</v>
      </c>
      <c r="BG859" s="102">
        <v>23250</v>
      </c>
      <c r="BH859" s="102">
        <v>1320000</v>
      </c>
      <c r="BI859" s="106">
        <v>8.5000000000000006E-2</v>
      </c>
      <c r="BJ859" s="96">
        <v>121</v>
      </c>
      <c r="BK859" s="99">
        <f t="shared" si="49"/>
        <v>0.99299999999999999</v>
      </c>
      <c r="BL859" s="99">
        <f t="shared" si="50"/>
        <v>0.98399999999999999</v>
      </c>
      <c r="CN859" s="97" t="s">
        <v>1641</v>
      </c>
      <c r="CO859" s="96" t="s">
        <v>615</v>
      </c>
      <c r="CP859" s="169" t="s">
        <v>1467</v>
      </c>
      <c r="CQ859" s="169" t="s">
        <v>1461</v>
      </c>
      <c r="CR859" s="98">
        <v>40300</v>
      </c>
      <c r="CS859" s="98">
        <v>72300</v>
      </c>
      <c r="CT859" s="170">
        <v>0.47</v>
      </c>
    </row>
    <row r="860" spans="47:98" ht="21" hidden="1" customHeight="1" x14ac:dyDescent="0.25">
      <c r="AU860" s="99"/>
      <c r="AV860" s="100">
        <v>1242</v>
      </c>
      <c r="AW860" s="96" t="s">
        <v>2128</v>
      </c>
      <c r="AX860" s="96" t="s">
        <v>992</v>
      </c>
      <c r="AY860" s="101" t="s">
        <v>159</v>
      </c>
      <c r="AZ860" s="101" t="s">
        <v>195</v>
      </c>
      <c r="BA860" s="102">
        <v>86500</v>
      </c>
      <c r="BB860" s="103">
        <v>38000</v>
      </c>
      <c r="BC860" s="103">
        <v>66500</v>
      </c>
      <c r="BD860" s="102">
        <v>228100</v>
      </c>
      <c r="BE860" s="104">
        <v>4.4999999999999998E-2</v>
      </c>
      <c r="BF860" s="105">
        <v>0.6</v>
      </c>
      <c r="BG860" s="102">
        <v>6250</v>
      </c>
      <c r="BH860" s="102">
        <v>256300</v>
      </c>
      <c r="BI860" s="106">
        <v>5.8999999999999997E-2</v>
      </c>
      <c r="BJ860" s="96">
        <v>144</v>
      </c>
      <c r="BK860" s="99">
        <f t="shared" si="49"/>
        <v>0.183</v>
      </c>
      <c r="BL860" s="99">
        <f t="shared" si="50"/>
        <v>0.11799999999999999</v>
      </c>
      <c r="CN860" s="97" t="s">
        <v>1730</v>
      </c>
      <c r="CO860" s="96" t="s">
        <v>743</v>
      </c>
      <c r="CP860" s="169" t="s">
        <v>1466</v>
      </c>
      <c r="CQ860" s="169" t="s">
        <v>1461</v>
      </c>
      <c r="CR860" s="98">
        <v>40600</v>
      </c>
      <c r="CS860" s="98">
        <v>65300</v>
      </c>
      <c r="CT860" s="170">
        <v>0.54</v>
      </c>
    </row>
    <row r="861" spans="47:98" ht="21" hidden="1" customHeight="1" x14ac:dyDescent="0.25">
      <c r="AU861" s="99"/>
      <c r="AV861" s="100">
        <v>1283</v>
      </c>
      <c r="AW861" s="96" t="s">
        <v>2129</v>
      </c>
      <c r="AX861" s="96" t="s">
        <v>992</v>
      </c>
      <c r="AY861" s="101" t="s">
        <v>163</v>
      </c>
      <c r="AZ861" s="101" t="s">
        <v>195</v>
      </c>
      <c r="BA861" s="102">
        <v>112500</v>
      </c>
      <c r="BB861" s="103">
        <v>38000</v>
      </c>
      <c r="BC861" s="103">
        <v>66500</v>
      </c>
      <c r="BD861" s="102">
        <v>201900</v>
      </c>
      <c r="BE861" s="104">
        <v>3.5999999999999997E-2</v>
      </c>
      <c r="BF861" s="105">
        <v>0.6</v>
      </c>
      <c r="BG861" s="102">
        <v>6250</v>
      </c>
      <c r="BH861" s="102">
        <v>201900</v>
      </c>
      <c r="BI861" s="106">
        <v>3.5999999999999997E-2</v>
      </c>
      <c r="BJ861" s="96">
        <v>144</v>
      </c>
      <c r="BK861" s="99">
        <f t="shared" si="49"/>
        <v>0.40300000000000002</v>
      </c>
      <c r="BL861" s="99">
        <f t="shared" si="50"/>
        <v>0.11799999999999999</v>
      </c>
      <c r="CN861" s="97" t="s">
        <v>1691</v>
      </c>
      <c r="CO861" s="96" t="s">
        <v>790</v>
      </c>
      <c r="CP861" s="169" t="s">
        <v>1462</v>
      </c>
      <c r="CQ861" s="169" t="s">
        <v>1476</v>
      </c>
      <c r="CR861" s="98">
        <v>40600</v>
      </c>
      <c r="CS861" s="98">
        <v>68400</v>
      </c>
      <c r="CT861" s="170">
        <v>0.51</v>
      </c>
    </row>
    <row r="862" spans="47:98" ht="21" hidden="1" customHeight="1" x14ac:dyDescent="0.25">
      <c r="AU862" s="99"/>
      <c r="AV862" s="100">
        <v>852</v>
      </c>
      <c r="AW862" s="96" t="s">
        <v>2179</v>
      </c>
      <c r="AX862" s="96" t="s">
        <v>751</v>
      </c>
      <c r="AY862" s="101" t="s">
        <v>152</v>
      </c>
      <c r="AZ862" s="101" t="s">
        <v>177</v>
      </c>
      <c r="BA862" s="102">
        <v>172500</v>
      </c>
      <c r="BB862" s="103">
        <v>40000</v>
      </c>
      <c r="BC862" s="103">
        <v>69500</v>
      </c>
      <c r="BD862" s="102">
        <v>408500</v>
      </c>
      <c r="BE862" s="104">
        <v>4.2999999999999997E-2</v>
      </c>
      <c r="BF862" s="105">
        <v>0.98</v>
      </c>
      <c r="BG862" s="102">
        <v>16750</v>
      </c>
      <c r="BH862" s="102">
        <v>478700</v>
      </c>
      <c r="BI862" s="106">
        <v>6.0999999999999999E-2</v>
      </c>
      <c r="BJ862" s="96">
        <v>203</v>
      </c>
      <c r="BK862" s="99">
        <f t="shared" si="49"/>
        <v>0.80200000000000005</v>
      </c>
      <c r="BL862" s="99">
        <f t="shared" si="50"/>
        <v>0.23899999999999999</v>
      </c>
      <c r="CN862" s="97" t="s">
        <v>1463</v>
      </c>
      <c r="CO862" s="96" t="s">
        <v>181</v>
      </c>
      <c r="CP862" s="169" t="s">
        <v>1462</v>
      </c>
      <c r="CQ862" s="169" t="s">
        <v>1454</v>
      </c>
      <c r="CR862" s="98">
        <v>54000</v>
      </c>
      <c r="CS862" s="98">
        <v>110000</v>
      </c>
      <c r="CT862" s="170">
        <v>0.49</v>
      </c>
    </row>
    <row r="863" spans="47:98" ht="21" hidden="1" customHeight="1" x14ac:dyDescent="0.25">
      <c r="AU863" s="99"/>
      <c r="AV863" s="100">
        <v>904</v>
      </c>
      <c r="AW863" s="96" t="s">
        <v>2185</v>
      </c>
      <c r="AX863" s="96" t="s">
        <v>783</v>
      </c>
      <c r="AY863" s="101" t="s">
        <v>152</v>
      </c>
      <c r="AZ863" s="101" t="s">
        <v>177</v>
      </c>
      <c r="BA863" s="102">
        <v>170500</v>
      </c>
      <c r="BB863" s="103">
        <v>43000</v>
      </c>
      <c r="BC863" s="103">
        <v>67000</v>
      </c>
      <c r="BD863" s="102">
        <v>381300</v>
      </c>
      <c r="BE863" s="104">
        <v>4.1000000000000002E-2</v>
      </c>
      <c r="BF863" s="105">
        <v>0.98</v>
      </c>
      <c r="BG863" s="102">
        <v>16000</v>
      </c>
      <c r="BH863" s="102">
        <v>444800</v>
      </c>
      <c r="BI863" s="106">
        <v>5.8000000000000003E-2</v>
      </c>
      <c r="BJ863" s="96">
        <v>208</v>
      </c>
      <c r="BK863" s="99">
        <f t="shared" si="49"/>
        <v>0.79300000000000004</v>
      </c>
      <c r="BL863" s="99">
        <f t="shared" si="50"/>
        <v>0.51</v>
      </c>
      <c r="CN863" s="97" t="s">
        <v>1550</v>
      </c>
      <c r="CO863" s="96" t="s">
        <v>348</v>
      </c>
      <c r="CP863" s="169" t="s">
        <v>1467</v>
      </c>
      <c r="CQ863" s="169" t="s">
        <v>1461</v>
      </c>
      <c r="CR863" s="98">
        <v>47700</v>
      </c>
      <c r="CS863" s="98">
        <v>82300</v>
      </c>
      <c r="CT863" s="170">
        <v>0.56999999999999995</v>
      </c>
    </row>
    <row r="864" spans="47:98" ht="21" hidden="1" customHeight="1" x14ac:dyDescent="0.25">
      <c r="AU864" s="99"/>
      <c r="AV864" s="100">
        <v>72</v>
      </c>
      <c r="AW864" s="96" t="s">
        <v>2190</v>
      </c>
      <c r="AX864" s="96" t="s">
        <v>228</v>
      </c>
      <c r="AY864" s="101" t="s">
        <v>152</v>
      </c>
      <c r="AZ864" s="101" t="s">
        <v>166</v>
      </c>
      <c r="BA864" s="102">
        <v>234000</v>
      </c>
      <c r="BB864" s="103">
        <v>53000</v>
      </c>
      <c r="BC864" s="103">
        <v>89000</v>
      </c>
      <c r="BD864" s="102">
        <v>1019000</v>
      </c>
      <c r="BE864" s="104">
        <v>5.8999999999999997E-2</v>
      </c>
      <c r="BF864" s="105">
        <v>0.97</v>
      </c>
      <c r="BG864" s="102">
        <v>16250</v>
      </c>
      <c r="BH864" s="102">
        <v>1093000</v>
      </c>
      <c r="BI864" s="106">
        <v>7.2999999999999995E-2</v>
      </c>
      <c r="BJ864" s="96">
        <v>228</v>
      </c>
      <c r="BK864" s="99">
        <f t="shared" si="49"/>
        <v>0.997</v>
      </c>
      <c r="BL864" s="99">
        <f t="shared" si="50"/>
        <v>0.93799999999999994</v>
      </c>
      <c r="CN864" s="97" t="s">
        <v>1624</v>
      </c>
      <c r="CO864" s="96" t="s">
        <v>553</v>
      </c>
      <c r="CP864" s="169" t="s">
        <v>1447</v>
      </c>
      <c r="CQ864" s="169" t="s">
        <v>1461</v>
      </c>
      <c r="CR864" s="98">
        <v>41000</v>
      </c>
      <c r="CS864" s="98">
        <v>74800</v>
      </c>
      <c r="CT864" s="170">
        <v>0.5</v>
      </c>
    </row>
    <row r="865" spans="47:98" ht="21" hidden="1" customHeight="1" x14ac:dyDescent="0.25">
      <c r="AU865" s="99"/>
      <c r="AV865" s="100">
        <v>669</v>
      </c>
      <c r="AW865" s="96" t="s">
        <v>2193</v>
      </c>
      <c r="AX865" s="96" t="s">
        <v>631</v>
      </c>
      <c r="AY865" s="101" t="s">
        <v>152</v>
      </c>
      <c r="AZ865" s="101" t="s">
        <v>166</v>
      </c>
      <c r="BA865" s="102">
        <v>161000</v>
      </c>
      <c r="BB865" s="103">
        <v>44000</v>
      </c>
      <c r="BC865" s="103">
        <v>77000</v>
      </c>
      <c r="BD865" s="102">
        <v>490900</v>
      </c>
      <c r="BE865" s="104">
        <v>4.9000000000000002E-2</v>
      </c>
      <c r="BF865" s="105">
        <v>1</v>
      </c>
      <c r="BG865" s="102">
        <v>14750</v>
      </c>
      <c r="BH865" s="102">
        <v>551800</v>
      </c>
      <c r="BI865" s="106">
        <v>6.6000000000000003E-2</v>
      </c>
      <c r="BJ865" s="96">
        <v>231</v>
      </c>
      <c r="BK865" s="99">
        <f t="shared" si="49"/>
        <v>0.748</v>
      </c>
      <c r="BL865" s="99">
        <f t="shared" si="50"/>
        <v>0.57999999999999996</v>
      </c>
      <c r="CN865" s="97" t="s">
        <v>1465</v>
      </c>
      <c r="CO865" s="96" t="s">
        <v>188</v>
      </c>
      <c r="CP865" s="169" t="s">
        <v>1451</v>
      </c>
      <c r="CQ865" s="169" t="s">
        <v>1452</v>
      </c>
      <c r="CR865" s="98">
        <v>57200</v>
      </c>
      <c r="CS865" s="98">
        <v>109000</v>
      </c>
      <c r="CT865" s="170">
        <v>0.47</v>
      </c>
    </row>
    <row r="866" spans="47:98" ht="21" hidden="1" customHeight="1" x14ac:dyDescent="0.25">
      <c r="AU866" s="99"/>
      <c r="AV866" s="100">
        <v>773</v>
      </c>
      <c r="AW866" s="96" t="s">
        <v>2198</v>
      </c>
      <c r="AX866" s="96" t="s">
        <v>700</v>
      </c>
      <c r="AY866" s="101" t="s">
        <v>159</v>
      </c>
      <c r="AZ866" s="101" t="s">
        <v>195</v>
      </c>
      <c r="BA866" s="102">
        <v>80000</v>
      </c>
      <c r="BB866" s="103">
        <v>39000</v>
      </c>
      <c r="BC866" s="103">
        <v>78500</v>
      </c>
      <c r="BD866" s="102">
        <v>443900</v>
      </c>
      <c r="BE866" s="104">
        <v>6.6000000000000003E-2</v>
      </c>
      <c r="BF866" s="105">
        <v>0.4</v>
      </c>
      <c r="BG866" s="102">
        <v>5250</v>
      </c>
      <c r="BH866" s="102">
        <v>466100</v>
      </c>
      <c r="BI866" s="106">
        <v>7.8E-2</v>
      </c>
      <c r="BJ866" s="96">
        <v>234</v>
      </c>
      <c r="BK866" s="99">
        <f t="shared" si="49"/>
        <v>0.105</v>
      </c>
      <c r="BL866" s="99">
        <f t="shared" si="50"/>
        <v>0.16500000000000001</v>
      </c>
      <c r="CN866" s="97">
        <v>935</v>
      </c>
      <c r="CO866" s="96" t="s">
        <v>1822</v>
      </c>
      <c r="CP866" s="169" t="s">
        <v>1467</v>
      </c>
      <c r="CQ866" s="169" t="s">
        <v>177</v>
      </c>
      <c r="CR866" s="98">
        <v>46200</v>
      </c>
      <c r="CS866" s="98">
        <v>56100</v>
      </c>
      <c r="CT866" s="170">
        <v>0.69</v>
      </c>
    </row>
    <row r="867" spans="47:98" ht="21" hidden="1" customHeight="1" x14ac:dyDescent="0.25">
      <c r="AU867" s="99"/>
      <c r="AV867" s="100">
        <v>857</v>
      </c>
      <c r="AW867" s="96" t="s">
        <v>2199</v>
      </c>
      <c r="AX867" s="96" t="s">
        <v>700</v>
      </c>
      <c r="AY867" s="101" t="s">
        <v>163</v>
      </c>
      <c r="AZ867" s="101" t="s">
        <v>195</v>
      </c>
      <c r="BA867" s="102">
        <v>118500</v>
      </c>
      <c r="BB867" s="103">
        <v>39000</v>
      </c>
      <c r="BC867" s="103">
        <v>78500</v>
      </c>
      <c r="BD867" s="102">
        <v>405500</v>
      </c>
      <c r="BE867" s="104">
        <v>5.1999999999999998E-2</v>
      </c>
      <c r="BF867" s="105">
        <v>0.4</v>
      </c>
      <c r="BG867" s="102">
        <v>5250</v>
      </c>
      <c r="BH867" s="102">
        <v>405500</v>
      </c>
      <c r="BI867" s="106">
        <v>5.1999999999999998E-2</v>
      </c>
      <c r="BJ867" s="96">
        <v>234</v>
      </c>
      <c r="BK867" s="99">
        <f t="shared" si="49"/>
        <v>0.44700000000000001</v>
      </c>
      <c r="BL867" s="99">
        <f t="shared" si="50"/>
        <v>0.16500000000000001</v>
      </c>
      <c r="CN867" s="97">
        <v>1012</v>
      </c>
      <c r="CO867" s="96" t="s">
        <v>1860</v>
      </c>
      <c r="CP867" s="169" t="s">
        <v>1467</v>
      </c>
      <c r="CQ867" s="169" t="s">
        <v>177</v>
      </c>
      <c r="CR867" s="98">
        <v>39500</v>
      </c>
      <c r="CS867" s="98">
        <v>46200</v>
      </c>
      <c r="CT867" s="170">
        <v>0.57999999999999996</v>
      </c>
    </row>
    <row r="868" spans="47:98" ht="21" hidden="1" customHeight="1" x14ac:dyDescent="0.25">
      <c r="AU868" s="99"/>
      <c r="AV868" s="100">
        <v>911</v>
      </c>
      <c r="AW868" s="96" t="s">
        <v>2212</v>
      </c>
      <c r="AX868" s="96" t="s">
        <v>788</v>
      </c>
      <c r="AY868" s="101" t="s">
        <v>152</v>
      </c>
      <c r="AZ868" s="101" t="s">
        <v>177</v>
      </c>
      <c r="BA868" s="102">
        <v>155000</v>
      </c>
      <c r="BB868" s="103">
        <v>39500</v>
      </c>
      <c r="BC868" s="103">
        <v>65000</v>
      </c>
      <c r="BD868" s="102">
        <v>378500</v>
      </c>
      <c r="BE868" s="104">
        <v>4.2999999999999997E-2</v>
      </c>
      <c r="BF868" s="105">
        <v>0.99</v>
      </c>
      <c r="BG868" s="102">
        <v>14750</v>
      </c>
      <c r="BH868" s="102">
        <v>438700</v>
      </c>
      <c r="BI868" s="106">
        <v>6.0999999999999999E-2</v>
      </c>
      <c r="BJ868" s="96">
        <v>241</v>
      </c>
      <c r="BK868" s="99">
        <f t="shared" si="49"/>
        <v>0.71099999999999997</v>
      </c>
      <c r="BL868" s="99">
        <f t="shared" si="50"/>
        <v>0.19600000000000001</v>
      </c>
      <c r="CN868" s="97">
        <v>1007</v>
      </c>
      <c r="CO868" s="96" t="s">
        <v>1857</v>
      </c>
      <c r="CP868" s="169" t="s">
        <v>1467</v>
      </c>
      <c r="CQ868" s="169" t="s">
        <v>177</v>
      </c>
      <c r="CR868" s="98">
        <v>44000</v>
      </c>
      <c r="CS868" s="98">
        <v>48400</v>
      </c>
      <c r="CT868" s="170">
        <v>0.54</v>
      </c>
    </row>
    <row r="869" spans="47:98" ht="21" hidden="1" customHeight="1" x14ac:dyDescent="0.25">
      <c r="AU869" s="99"/>
      <c r="AV869" s="100">
        <v>1104</v>
      </c>
      <c r="AW869" s="96" t="s">
        <v>2216</v>
      </c>
      <c r="AX869" s="96" t="s">
        <v>910</v>
      </c>
      <c r="AY869" s="101" t="s">
        <v>159</v>
      </c>
      <c r="AZ869" s="101" t="s">
        <v>195</v>
      </c>
      <c r="BA869" s="102">
        <v>84500</v>
      </c>
      <c r="BB869" s="103">
        <v>36500</v>
      </c>
      <c r="BC869" s="103">
        <v>62500</v>
      </c>
      <c r="BD869" s="102">
        <v>293100</v>
      </c>
      <c r="BE869" s="104">
        <v>5.1999999999999998E-2</v>
      </c>
      <c r="BF869" s="105">
        <v>0.66</v>
      </c>
      <c r="BG869" s="102">
        <v>6000</v>
      </c>
      <c r="BH869" s="102">
        <v>320400</v>
      </c>
      <c r="BI869" s="106">
        <v>6.6000000000000003E-2</v>
      </c>
      <c r="BJ869" s="96">
        <v>244</v>
      </c>
      <c r="BK869" s="99">
        <f t="shared" si="49"/>
        <v>0.15</v>
      </c>
      <c r="BL869" s="99">
        <f t="shared" si="50"/>
        <v>0.06</v>
      </c>
      <c r="CN869" s="97" t="s">
        <v>1646</v>
      </c>
      <c r="CO869" s="96" t="s">
        <v>1647</v>
      </c>
      <c r="CP869" s="169" t="s">
        <v>1466</v>
      </c>
      <c r="CQ869" s="169" t="s">
        <v>177</v>
      </c>
      <c r="CR869" s="98">
        <v>50400</v>
      </c>
      <c r="CS869" s="98">
        <v>72000</v>
      </c>
      <c r="CT869" s="170">
        <v>0.56999999999999995</v>
      </c>
    </row>
    <row r="870" spans="47:98" ht="21" hidden="1" customHeight="1" x14ac:dyDescent="0.25">
      <c r="AU870" s="99"/>
      <c r="AV870" s="100">
        <v>1132</v>
      </c>
      <c r="AW870" s="96" t="s">
        <v>2217</v>
      </c>
      <c r="AX870" s="96" t="s">
        <v>910</v>
      </c>
      <c r="AY870" s="101" t="s">
        <v>163</v>
      </c>
      <c r="AZ870" s="101" t="s">
        <v>195</v>
      </c>
      <c r="BA870" s="102">
        <v>98500</v>
      </c>
      <c r="BB870" s="103">
        <v>36500</v>
      </c>
      <c r="BC870" s="103">
        <v>62500</v>
      </c>
      <c r="BD870" s="102">
        <v>279200</v>
      </c>
      <c r="BE870" s="104">
        <v>4.7E-2</v>
      </c>
      <c r="BF870" s="105">
        <v>0.66</v>
      </c>
      <c r="BG870" s="102">
        <v>6000</v>
      </c>
      <c r="BH870" s="102">
        <v>279200</v>
      </c>
      <c r="BI870" s="106">
        <v>4.7E-2</v>
      </c>
      <c r="BJ870" s="96">
        <v>244</v>
      </c>
      <c r="BK870" s="99">
        <f t="shared" si="49"/>
        <v>0.30199999999999999</v>
      </c>
      <c r="BL870" s="99">
        <f t="shared" si="50"/>
        <v>0.06</v>
      </c>
      <c r="CN870" s="97" t="s">
        <v>1781</v>
      </c>
      <c r="CO870" s="96" t="s">
        <v>1782</v>
      </c>
      <c r="CP870" s="169" t="s">
        <v>1448</v>
      </c>
      <c r="CQ870" s="169" t="s">
        <v>177</v>
      </c>
      <c r="CR870" s="98">
        <v>35000</v>
      </c>
      <c r="CS870" s="98">
        <v>60900</v>
      </c>
      <c r="CT870" s="170">
        <v>0.72</v>
      </c>
    </row>
    <row r="871" spans="47:98" ht="21" hidden="1" customHeight="1" x14ac:dyDescent="0.25">
      <c r="AU871" s="99"/>
      <c r="AV871" s="100">
        <v>644</v>
      </c>
      <c r="AW871" s="96" t="s">
        <v>2220</v>
      </c>
      <c r="AX871" s="96" t="s">
        <v>616</v>
      </c>
      <c r="AY871" s="101" t="s">
        <v>152</v>
      </c>
      <c r="AZ871" s="101" t="s">
        <v>177</v>
      </c>
      <c r="BA871" s="102">
        <v>174500</v>
      </c>
      <c r="BB871" s="103">
        <v>40500</v>
      </c>
      <c r="BC871" s="103">
        <v>86000</v>
      </c>
      <c r="BD871" s="102">
        <v>505200</v>
      </c>
      <c r="BE871" s="104">
        <v>4.8000000000000001E-2</v>
      </c>
      <c r="BF871" s="105">
        <v>0.97</v>
      </c>
      <c r="BG871" s="102">
        <v>18000</v>
      </c>
      <c r="BH871" s="102">
        <v>578800</v>
      </c>
      <c r="BI871" s="106">
        <v>6.7000000000000004E-2</v>
      </c>
      <c r="BJ871" s="96">
        <v>245</v>
      </c>
      <c r="BK871" s="99">
        <f t="shared" si="49"/>
        <v>0.81699999999999995</v>
      </c>
      <c r="BL871" s="99">
        <f t="shared" si="50"/>
        <v>0.28000000000000003</v>
      </c>
      <c r="CN871" s="97" t="s">
        <v>1803</v>
      </c>
      <c r="CO871" s="96" t="s">
        <v>1804</v>
      </c>
      <c r="CP871" s="169" t="s">
        <v>1462</v>
      </c>
      <c r="CQ871" s="169" t="s">
        <v>177</v>
      </c>
      <c r="CR871" s="98">
        <v>38700</v>
      </c>
      <c r="CS871" s="98">
        <v>58900</v>
      </c>
      <c r="CT871" s="170">
        <v>0.54</v>
      </c>
    </row>
    <row r="872" spans="47:98" ht="21" hidden="1" customHeight="1" x14ac:dyDescent="0.25">
      <c r="AU872" s="99"/>
      <c r="AV872" s="100">
        <v>539</v>
      </c>
      <c r="AW872" s="96" t="s">
        <v>2267</v>
      </c>
      <c r="AX872" s="96" t="s">
        <v>548</v>
      </c>
      <c r="AY872" s="101" t="s">
        <v>152</v>
      </c>
      <c r="AZ872" s="101" t="s">
        <v>177</v>
      </c>
      <c r="BA872" s="102">
        <v>159000</v>
      </c>
      <c r="BB872" s="103">
        <v>43500</v>
      </c>
      <c r="BC872" s="103">
        <v>81500</v>
      </c>
      <c r="BD872" s="102">
        <v>556600</v>
      </c>
      <c r="BE872" s="104">
        <v>5.2999999999999999E-2</v>
      </c>
      <c r="BF872" s="105">
        <v>0.99</v>
      </c>
      <c r="BG872" s="102">
        <v>17000</v>
      </c>
      <c r="BH872" s="102">
        <v>628000</v>
      </c>
      <c r="BI872" s="106">
        <v>7.3999999999999996E-2</v>
      </c>
      <c r="BJ872" s="96">
        <v>285</v>
      </c>
      <c r="BK872" s="99">
        <f t="shared" si="49"/>
        <v>0.73299999999999998</v>
      </c>
      <c r="BL872" s="99">
        <f t="shared" si="50"/>
        <v>0.55100000000000005</v>
      </c>
      <c r="CN872" s="97" t="s">
        <v>1685</v>
      </c>
      <c r="CO872" s="96" t="s">
        <v>1686</v>
      </c>
      <c r="CP872" s="169" t="s">
        <v>1451</v>
      </c>
      <c r="CQ872" s="169" t="s">
        <v>177</v>
      </c>
      <c r="CR872" s="98">
        <v>42100</v>
      </c>
      <c r="CS872" s="98">
        <v>68800</v>
      </c>
      <c r="CT872" s="170">
        <v>0.62</v>
      </c>
    </row>
    <row r="873" spans="47:98" ht="21" hidden="1" customHeight="1" x14ac:dyDescent="0.25">
      <c r="AU873" s="99"/>
      <c r="AV873" s="100">
        <v>735</v>
      </c>
      <c r="AW873" s="96" t="s">
        <v>2268</v>
      </c>
      <c r="AX873" s="96" t="s">
        <v>678</v>
      </c>
      <c r="AY873" s="101" t="s">
        <v>152</v>
      </c>
      <c r="AZ873" s="101" t="s">
        <v>177</v>
      </c>
      <c r="BA873" s="102">
        <v>132000</v>
      </c>
      <c r="BB873" s="103">
        <v>40000</v>
      </c>
      <c r="BC873" s="103">
        <v>66000</v>
      </c>
      <c r="BD873" s="102">
        <v>458300</v>
      </c>
      <c r="BE873" s="104">
        <v>5.1999999999999998E-2</v>
      </c>
      <c r="BF873" s="105">
        <v>0.99</v>
      </c>
      <c r="BG873" s="102">
        <v>13750</v>
      </c>
      <c r="BH873" s="102">
        <v>514700</v>
      </c>
      <c r="BI873" s="106">
        <v>7.1999999999999995E-2</v>
      </c>
      <c r="BJ873" s="96">
        <v>287</v>
      </c>
      <c r="BK873" s="99">
        <f t="shared" si="49"/>
        <v>0.54800000000000004</v>
      </c>
      <c r="BL873" s="99">
        <f t="shared" si="50"/>
        <v>0.23899999999999999</v>
      </c>
      <c r="CN873" s="97">
        <v>961</v>
      </c>
      <c r="CO873" s="96" t="s">
        <v>1839</v>
      </c>
      <c r="CP873" s="169" t="s">
        <v>1467</v>
      </c>
      <c r="CQ873" s="169" t="s">
        <v>177</v>
      </c>
      <c r="CR873" s="98">
        <v>37900</v>
      </c>
      <c r="CS873" s="98">
        <v>54500</v>
      </c>
      <c r="CT873" s="169" t="s">
        <v>1459</v>
      </c>
    </row>
    <row r="874" spans="47:98" ht="21" hidden="1" customHeight="1" x14ac:dyDescent="0.25">
      <c r="AU874" s="99"/>
      <c r="AV874" s="100">
        <v>439</v>
      </c>
      <c r="AW874" s="96" t="s">
        <v>2287</v>
      </c>
      <c r="AX874" s="96" t="s">
        <v>481</v>
      </c>
      <c r="AY874" s="101" t="s">
        <v>152</v>
      </c>
      <c r="AZ874" s="101" t="s">
        <v>171</v>
      </c>
      <c r="BA874" s="102">
        <v>88000</v>
      </c>
      <c r="BB874" s="103">
        <v>44500</v>
      </c>
      <c r="BC874" s="103">
        <v>83000</v>
      </c>
      <c r="BD874" s="102">
        <v>604000</v>
      </c>
      <c r="BE874" s="104">
        <v>7.2999999999999995E-2</v>
      </c>
      <c r="BF874" s="105">
        <v>0.46</v>
      </c>
      <c r="BG874" s="102">
        <v>5000</v>
      </c>
      <c r="BH874" s="102">
        <v>624000</v>
      </c>
      <c r="BI874" s="106">
        <v>8.2000000000000003E-2</v>
      </c>
      <c r="BJ874" s="96">
        <v>308</v>
      </c>
      <c r="BK874" s="99">
        <f t="shared" si="49"/>
        <v>0.19500000000000001</v>
      </c>
      <c r="BL874" s="99">
        <f t="shared" si="50"/>
        <v>0.624</v>
      </c>
      <c r="CN874" s="97">
        <v>1014</v>
      </c>
      <c r="CO874" s="96" t="s">
        <v>1861</v>
      </c>
      <c r="CP874" s="169" t="s">
        <v>1462</v>
      </c>
      <c r="CQ874" s="169" t="s">
        <v>177</v>
      </c>
      <c r="CR874" s="98">
        <v>32100</v>
      </c>
      <c r="CS874" s="98">
        <v>43900</v>
      </c>
      <c r="CT874" s="169" t="s">
        <v>1459</v>
      </c>
    </row>
    <row r="875" spans="47:98" ht="21" hidden="1" customHeight="1" x14ac:dyDescent="0.25">
      <c r="AU875" s="99"/>
      <c r="AV875" s="100">
        <v>799</v>
      </c>
      <c r="AW875" s="96" t="s">
        <v>2314</v>
      </c>
      <c r="AX875" s="96" t="s">
        <v>717</v>
      </c>
      <c r="AY875" s="101" t="s">
        <v>152</v>
      </c>
      <c r="AZ875" s="101" t="s">
        <v>166</v>
      </c>
      <c r="BA875" s="102">
        <v>182500</v>
      </c>
      <c r="BB875" s="103">
        <v>42500</v>
      </c>
      <c r="BC875" s="103">
        <v>68000</v>
      </c>
      <c r="BD875" s="102">
        <v>432300</v>
      </c>
      <c r="BE875" s="104">
        <v>4.2999999999999997E-2</v>
      </c>
      <c r="BF875" s="105">
        <v>0.99</v>
      </c>
      <c r="BG875" s="102">
        <v>15500</v>
      </c>
      <c r="BH875" s="102">
        <v>497200</v>
      </c>
      <c r="BI875" s="106">
        <v>5.8000000000000003E-2</v>
      </c>
      <c r="BJ875" s="96">
        <v>343</v>
      </c>
      <c r="BK875" s="99">
        <f t="shared" si="49"/>
        <v>0.84699999999999998</v>
      </c>
      <c r="BL875" s="99">
        <f t="shared" si="50"/>
        <v>0.45400000000000001</v>
      </c>
      <c r="CN875" s="97" t="s">
        <v>1729</v>
      </c>
      <c r="CO875" s="96" t="s">
        <v>463</v>
      </c>
      <c r="CP875" s="169" t="s">
        <v>1466</v>
      </c>
      <c r="CQ875" s="169" t="s">
        <v>177</v>
      </c>
      <c r="CR875" s="98">
        <v>43700</v>
      </c>
      <c r="CS875" s="98">
        <v>65400</v>
      </c>
      <c r="CT875" s="170">
        <v>0.59</v>
      </c>
    </row>
    <row r="876" spans="47:98" ht="21" hidden="1" customHeight="1" x14ac:dyDescent="0.25">
      <c r="AU876" s="99"/>
      <c r="AV876" s="100">
        <v>927</v>
      </c>
      <c r="AW876" s="96" t="s">
        <v>2321</v>
      </c>
      <c r="AX876" s="96" t="s">
        <v>799</v>
      </c>
      <c r="AY876" s="101" t="s">
        <v>159</v>
      </c>
      <c r="AZ876" s="101" t="s">
        <v>192</v>
      </c>
      <c r="BA876" s="102">
        <v>88500</v>
      </c>
      <c r="BB876" s="103">
        <v>39500</v>
      </c>
      <c r="BC876" s="103">
        <v>69500</v>
      </c>
      <c r="BD876" s="102">
        <v>372000</v>
      </c>
      <c r="BE876" s="104">
        <v>5.8000000000000003E-2</v>
      </c>
      <c r="BF876" s="105">
        <v>0.56000000000000005</v>
      </c>
      <c r="BG876" s="102">
        <v>6250</v>
      </c>
      <c r="BH876" s="102">
        <v>399900</v>
      </c>
      <c r="BI876" s="106">
        <v>7.0999999999999994E-2</v>
      </c>
      <c r="BJ876" s="96">
        <v>349</v>
      </c>
      <c r="BK876" s="99">
        <f t="shared" si="49"/>
        <v>0.2</v>
      </c>
      <c r="BL876" s="99">
        <f t="shared" si="50"/>
        <v>0.19600000000000001</v>
      </c>
      <c r="CN876" s="97">
        <v>1016</v>
      </c>
      <c r="CO876" s="96" t="s">
        <v>1863</v>
      </c>
      <c r="CP876" s="169" t="s">
        <v>1448</v>
      </c>
      <c r="CQ876" s="169" t="s">
        <v>177</v>
      </c>
      <c r="CR876" s="98">
        <v>37700</v>
      </c>
      <c r="CS876" s="98">
        <v>42300</v>
      </c>
      <c r="CT876" s="170">
        <v>0.68</v>
      </c>
    </row>
    <row r="877" spans="47:98" ht="21" hidden="1" customHeight="1" x14ac:dyDescent="0.25">
      <c r="AU877" s="99"/>
      <c r="AV877" s="100">
        <v>1015</v>
      </c>
      <c r="AW877" s="96" t="s">
        <v>2322</v>
      </c>
      <c r="AX877" s="96" t="s">
        <v>799</v>
      </c>
      <c r="AY877" s="101" t="s">
        <v>163</v>
      </c>
      <c r="AZ877" s="101" t="s">
        <v>192</v>
      </c>
      <c r="BA877" s="102">
        <v>128000</v>
      </c>
      <c r="BB877" s="103">
        <v>39500</v>
      </c>
      <c r="BC877" s="103">
        <v>69500</v>
      </c>
      <c r="BD877" s="102">
        <v>332300</v>
      </c>
      <c r="BE877" s="104">
        <v>4.4999999999999998E-2</v>
      </c>
      <c r="BF877" s="105">
        <v>0.56000000000000005</v>
      </c>
      <c r="BG877" s="102">
        <v>6250</v>
      </c>
      <c r="BH877" s="102">
        <v>332300</v>
      </c>
      <c r="BI877" s="106">
        <v>4.4999999999999998E-2</v>
      </c>
      <c r="BJ877" s="96">
        <v>349</v>
      </c>
      <c r="BK877" s="99">
        <f t="shared" si="49"/>
        <v>0.51</v>
      </c>
      <c r="BL877" s="99">
        <f t="shared" si="50"/>
        <v>0.19600000000000001</v>
      </c>
      <c r="CN877" s="97" t="s">
        <v>1721</v>
      </c>
      <c r="CO877" s="96" t="s">
        <v>1723</v>
      </c>
      <c r="CP877" s="169" t="s">
        <v>1466</v>
      </c>
      <c r="CQ877" s="169" t="s">
        <v>177</v>
      </c>
      <c r="CR877" s="98">
        <v>39200</v>
      </c>
      <c r="CS877" s="98">
        <v>65800</v>
      </c>
      <c r="CT877" s="170">
        <v>0.54</v>
      </c>
    </row>
    <row r="878" spans="47:98" ht="21" hidden="1" customHeight="1" x14ac:dyDescent="0.25">
      <c r="AU878" s="99"/>
      <c r="AV878" s="100">
        <v>883</v>
      </c>
      <c r="AW878" s="96" t="s">
        <v>2343</v>
      </c>
      <c r="AX878" s="96" t="s">
        <v>769</v>
      </c>
      <c r="AY878" s="101" t="s">
        <v>152</v>
      </c>
      <c r="AZ878" s="101" t="s">
        <v>171</v>
      </c>
      <c r="BA878" s="102">
        <v>174000</v>
      </c>
      <c r="BB878" s="103" t="s">
        <v>1967</v>
      </c>
      <c r="BC878" s="103" t="s">
        <v>1967</v>
      </c>
      <c r="BD878" s="102">
        <v>390900</v>
      </c>
      <c r="BE878" s="104">
        <v>4.1000000000000002E-2</v>
      </c>
      <c r="BF878" s="105">
        <v>1</v>
      </c>
      <c r="BG878" s="102">
        <v>19500</v>
      </c>
      <c r="BH878" s="102">
        <v>469900</v>
      </c>
      <c r="BI878" s="106">
        <v>6.3E-2</v>
      </c>
      <c r="BK878" s="99">
        <f t="shared" si="49"/>
        <v>0.81299999999999994</v>
      </c>
      <c r="BL878" s="99" t="str">
        <f t="shared" si="50"/>
        <v>No Data</v>
      </c>
      <c r="CN878" s="97" t="s">
        <v>1835</v>
      </c>
      <c r="CO878" s="96" t="s">
        <v>1836</v>
      </c>
      <c r="CP878" s="169" t="s">
        <v>1462</v>
      </c>
      <c r="CQ878" s="169" t="s">
        <v>177</v>
      </c>
      <c r="CR878" s="98">
        <v>39400</v>
      </c>
      <c r="CS878" s="98">
        <v>54900</v>
      </c>
      <c r="CT878" s="170">
        <v>0.55000000000000004</v>
      </c>
    </row>
    <row r="879" spans="47:98" ht="21" hidden="1" customHeight="1" x14ac:dyDescent="0.25">
      <c r="AU879" s="99"/>
      <c r="AV879" s="100">
        <v>552</v>
      </c>
      <c r="AW879" s="96" t="s">
        <v>2356</v>
      </c>
      <c r="AX879" s="96" t="s">
        <v>556</v>
      </c>
      <c r="AY879" s="101" t="s">
        <v>152</v>
      </c>
      <c r="AZ879" s="101" t="s">
        <v>177</v>
      </c>
      <c r="BA879" s="102">
        <v>161000</v>
      </c>
      <c r="BB879" s="103" t="s">
        <v>1967</v>
      </c>
      <c r="BC879" s="103" t="s">
        <v>1967</v>
      </c>
      <c r="BD879" s="102">
        <v>550100</v>
      </c>
      <c r="BE879" s="104">
        <v>5.1999999999999998E-2</v>
      </c>
      <c r="BF879" s="105">
        <v>1</v>
      </c>
      <c r="BG879" s="102">
        <v>16000</v>
      </c>
      <c r="BH879" s="102">
        <v>614900</v>
      </c>
      <c r="BI879" s="106">
        <v>7.0000000000000007E-2</v>
      </c>
      <c r="BK879" s="99">
        <f t="shared" si="49"/>
        <v>0.748</v>
      </c>
      <c r="BL879" s="99" t="str">
        <f t="shared" si="50"/>
        <v>No Data</v>
      </c>
      <c r="CN879" s="97">
        <v>807</v>
      </c>
      <c r="CO879" s="96" t="s">
        <v>1766</v>
      </c>
      <c r="CP879" s="169" t="s">
        <v>1462</v>
      </c>
      <c r="CQ879" s="169" t="s">
        <v>177</v>
      </c>
      <c r="CR879" s="98">
        <v>35200</v>
      </c>
      <c r="CS879" s="98">
        <v>62300</v>
      </c>
      <c r="CT879" s="169" t="s">
        <v>1459</v>
      </c>
    </row>
    <row r="880" spans="47:98" ht="21" hidden="1" customHeight="1" x14ac:dyDescent="0.25">
      <c r="AU880" s="99"/>
      <c r="AV880" s="100">
        <v>1179</v>
      </c>
      <c r="AW880" s="96" t="s">
        <v>2357</v>
      </c>
      <c r="AX880" s="96" t="s">
        <v>957</v>
      </c>
      <c r="AY880" s="101" t="s">
        <v>159</v>
      </c>
      <c r="AZ880" s="101" t="s">
        <v>195</v>
      </c>
      <c r="BA880" s="102">
        <v>84500</v>
      </c>
      <c r="BB880" s="103">
        <v>38000</v>
      </c>
      <c r="BC880" s="103">
        <v>61000</v>
      </c>
      <c r="BD880" s="102">
        <v>259300</v>
      </c>
      <c r="BE880" s="104">
        <v>4.9000000000000002E-2</v>
      </c>
      <c r="BF880" s="105">
        <v>0.44</v>
      </c>
      <c r="BG880" s="102">
        <v>6250</v>
      </c>
      <c r="BH880" s="102">
        <v>286400</v>
      </c>
      <c r="BI880" s="106">
        <v>6.3E-2</v>
      </c>
      <c r="BJ880" s="96">
        <v>382</v>
      </c>
      <c r="BK880" s="99">
        <f t="shared" si="49"/>
        <v>0.15</v>
      </c>
      <c r="BL880" s="99">
        <f t="shared" si="50"/>
        <v>0.11799999999999999</v>
      </c>
      <c r="CN880" s="97">
        <v>936</v>
      </c>
      <c r="CO880" s="96" t="s">
        <v>1823</v>
      </c>
      <c r="CP880" s="169" t="s">
        <v>1448</v>
      </c>
      <c r="CQ880" s="169" t="s">
        <v>177</v>
      </c>
      <c r="CR880" s="98">
        <v>33300</v>
      </c>
      <c r="CS880" s="98">
        <v>56000</v>
      </c>
      <c r="CT880" s="170">
        <v>0.64</v>
      </c>
    </row>
    <row r="881" spans="47:98" ht="21" hidden="1" customHeight="1" x14ac:dyDescent="0.25">
      <c r="AU881" s="99"/>
      <c r="AV881" s="100">
        <v>1256</v>
      </c>
      <c r="AW881" s="96" t="s">
        <v>2358</v>
      </c>
      <c r="AX881" s="96" t="s">
        <v>957</v>
      </c>
      <c r="AY881" s="101" t="s">
        <v>163</v>
      </c>
      <c r="AZ881" s="101" t="s">
        <v>195</v>
      </c>
      <c r="BA881" s="102">
        <v>123000</v>
      </c>
      <c r="BB881" s="103">
        <v>38000</v>
      </c>
      <c r="BC881" s="103">
        <v>61000</v>
      </c>
      <c r="BD881" s="102">
        <v>220900</v>
      </c>
      <c r="BE881" s="104">
        <v>3.5999999999999997E-2</v>
      </c>
      <c r="BF881" s="105">
        <v>0.44</v>
      </c>
      <c r="BG881" s="102">
        <v>6250</v>
      </c>
      <c r="BH881" s="102">
        <v>220900</v>
      </c>
      <c r="BI881" s="106">
        <v>3.5999999999999997E-2</v>
      </c>
      <c r="BJ881" s="96">
        <v>382</v>
      </c>
      <c r="BK881" s="99">
        <f t="shared" si="49"/>
        <v>0.47699999999999998</v>
      </c>
      <c r="BL881" s="99">
        <f t="shared" si="50"/>
        <v>0.11799999999999999</v>
      </c>
      <c r="CN881" s="97">
        <v>919</v>
      </c>
      <c r="CO881" s="96" t="s">
        <v>1816</v>
      </c>
      <c r="CP881" s="169" t="s">
        <v>1448</v>
      </c>
      <c r="CQ881" s="169" t="s">
        <v>177</v>
      </c>
      <c r="CR881" s="98">
        <v>37200</v>
      </c>
      <c r="CS881" s="98">
        <v>57300</v>
      </c>
      <c r="CT881" s="170">
        <v>0.63</v>
      </c>
    </row>
    <row r="882" spans="47:98" ht="21" hidden="1" customHeight="1" x14ac:dyDescent="0.25">
      <c r="AU882" s="99"/>
      <c r="AV882" s="100">
        <v>249</v>
      </c>
      <c r="AW882" s="96" t="s">
        <v>2359</v>
      </c>
      <c r="AX882" s="96" t="s">
        <v>356</v>
      </c>
      <c r="AY882" s="101" t="s">
        <v>152</v>
      </c>
      <c r="AZ882" s="101" t="s">
        <v>177</v>
      </c>
      <c r="BA882" s="102">
        <v>189500</v>
      </c>
      <c r="BB882" s="103">
        <v>44500</v>
      </c>
      <c r="BC882" s="103">
        <v>91500</v>
      </c>
      <c r="BD882" s="102">
        <v>733100</v>
      </c>
      <c r="BE882" s="104">
        <v>5.5E-2</v>
      </c>
      <c r="BF882" s="105">
        <v>0.98</v>
      </c>
      <c r="BG882" s="102">
        <v>21000</v>
      </c>
      <c r="BH882" s="102">
        <v>821300</v>
      </c>
      <c r="BI882" s="106">
        <v>7.8E-2</v>
      </c>
      <c r="BJ882" s="96">
        <v>383</v>
      </c>
      <c r="BK882" s="99">
        <f t="shared" si="49"/>
        <v>0.86799999999999999</v>
      </c>
      <c r="BL882" s="99">
        <f t="shared" si="50"/>
        <v>0.624</v>
      </c>
      <c r="CN882" s="97" t="s">
        <v>1539</v>
      </c>
      <c r="CO882" s="96" t="s">
        <v>1540</v>
      </c>
      <c r="CP882" s="169" t="s">
        <v>1447</v>
      </c>
      <c r="CQ882" s="169" t="s">
        <v>177</v>
      </c>
      <c r="CR882" s="98">
        <v>45200</v>
      </c>
      <c r="CS882" s="98">
        <v>83500</v>
      </c>
      <c r="CT882" s="170">
        <v>0.57999999999999996</v>
      </c>
    </row>
    <row r="883" spans="47:98" ht="21" hidden="1" customHeight="1" x14ac:dyDescent="0.25">
      <c r="AU883" s="99"/>
      <c r="AV883" s="100">
        <v>44</v>
      </c>
      <c r="AW883" s="96" t="s">
        <v>2360</v>
      </c>
      <c r="AX883" s="96" t="s">
        <v>201</v>
      </c>
      <c r="AY883" s="101" t="s">
        <v>152</v>
      </c>
      <c r="AZ883" s="101" t="s">
        <v>171</v>
      </c>
      <c r="BA883" s="102">
        <v>212500</v>
      </c>
      <c r="BB883" s="103">
        <v>58000</v>
      </c>
      <c r="BC883" s="103">
        <v>102000</v>
      </c>
      <c r="BD883" s="102">
        <v>1119000</v>
      </c>
      <c r="BE883" s="104">
        <v>6.4000000000000001E-2</v>
      </c>
      <c r="BF883" s="105">
        <v>0.47</v>
      </c>
      <c r="BG883" s="102">
        <v>28000</v>
      </c>
      <c r="BH883" s="102">
        <v>1231000</v>
      </c>
      <c r="BI883" s="106">
        <v>9.0999999999999998E-2</v>
      </c>
      <c r="BJ883" s="96">
        <v>384</v>
      </c>
      <c r="BK883" s="99">
        <f t="shared" si="49"/>
        <v>0.92500000000000004</v>
      </c>
      <c r="BL883" s="99">
        <f t="shared" si="50"/>
        <v>0.97799999999999998</v>
      </c>
      <c r="CN883" s="97" t="s">
        <v>1553</v>
      </c>
      <c r="CO883" s="96" t="s">
        <v>398</v>
      </c>
      <c r="CP883" s="169" t="s">
        <v>1451</v>
      </c>
      <c r="CQ883" s="169" t="s">
        <v>1461</v>
      </c>
      <c r="CR883" s="98">
        <v>46100</v>
      </c>
      <c r="CS883" s="98">
        <v>81900</v>
      </c>
      <c r="CT883" s="170">
        <v>0.53</v>
      </c>
    </row>
    <row r="884" spans="47:98" ht="21" hidden="1" customHeight="1" x14ac:dyDescent="0.25">
      <c r="AU884" s="99"/>
      <c r="AV884" s="100">
        <v>39</v>
      </c>
      <c r="AW884" s="96" t="s">
        <v>2371</v>
      </c>
      <c r="AX884" s="96" t="s">
        <v>197</v>
      </c>
      <c r="AY884" s="101" t="s">
        <v>152</v>
      </c>
      <c r="AZ884" s="101" t="s">
        <v>166</v>
      </c>
      <c r="BA884" s="102">
        <v>212500</v>
      </c>
      <c r="BB884" s="103">
        <v>58500</v>
      </c>
      <c r="BC884" s="103">
        <v>111000</v>
      </c>
      <c r="BD884" s="102">
        <v>1145000</v>
      </c>
      <c r="BE884" s="104">
        <v>6.5000000000000002E-2</v>
      </c>
      <c r="BF884" s="105">
        <v>0.53</v>
      </c>
      <c r="BG884" s="102">
        <v>28000</v>
      </c>
      <c r="BH884" s="102">
        <v>1260000</v>
      </c>
      <c r="BI884" s="106">
        <v>9.2999999999999999E-2</v>
      </c>
      <c r="BJ884" s="96">
        <v>394</v>
      </c>
      <c r="BK884" s="99">
        <f t="shared" si="49"/>
        <v>0.92500000000000004</v>
      </c>
      <c r="BL884" s="99">
        <f t="shared" si="50"/>
        <v>0.97899999999999998</v>
      </c>
      <c r="CN884" s="97">
        <v>217</v>
      </c>
      <c r="CO884" s="96" t="s">
        <v>399</v>
      </c>
      <c r="CP884" s="169" t="s">
        <v>1447</v>
      </c>
      <c r="CQ884" s="169" t="s">
        <v>1464</v>
      </c>
      <c r="CR884" s="98">
        <v>47500</v>
      </c>
      <c r="CS884" s="98">
        <v>84100</v>
      </c>
      <c r="CT884" s="170">
        <v>0.59</v>
      </c>
    </row>
    <row r="885" spans="47:98" ht="21" hidden="1" customHeight="1" x14ac:dyDescent="0.25">
      <c r="AU885" s="99"/>
      <c r="AV885" s="100">
        <v>776</v>
      </c>
      <c r="AW885" s="96" t="s">
        <v>2394</v>
      </c>
      <c r="AX885" s="96" t="s">
        <v>703</v>
      </c>
      <c r="AY885" s="101" t="s">
        <v>152</v>
      </c>
      <c r="AZ885" s="101" t="s">
        <v>171</v>
      </c>
      <c r="BA885" s="102">
        <v>174500</v>
      </c>
      <c r="BB885" s="103">
        <v>37000</v>
      </c>
      <c r="BC885" s="103">
        <v>79000</v>
      </c>
      <c r="BD885" s="102">
        <v>441500</v>
      </c>
      <c r="BE885" s="104">
        <v>4.3999999999999997E-2</v>
      </c>
      <c r="BF885" s="105">
        <v>0.99</v>
      </c>
      <c r="BG885" s="102">
        <v>21250</v>
      </c>
      <c r="BH885" s="102">
        <v>528800</v>
      </c>
      <c r="BI885" s="106">
        <v>6.9000000000000006E-2</v>
      </c>
      <c r="BJ885" s="96">
        <v>418</v>
      </c>
      <c r="BK885" s="99">
        <f t="shared" si="49"/>
        <v>0.81699999999999995</v>
      </c>
      <c r="BL885" s="99">
        <f t="shared" si="50"/>
        <v>7.4999999999999997E-2</v>
      </c>
      <c r="CN885" s="97" t="s">
        <v>1552</v>
      </c>
      <c r="CO885" s="96" t="s">
        <v>566</v>
      </c>
      <c r="CP885" s="169" t="s">
        <v>1447</v>
      </c>
      <c r="CQ885" s="169" t="s">
        <v>171</v>
      </c>
      <c r="CR885" s="98">
        <v>41500</v>
      </c>
      <c r="CS885" s="98">
        <v>82000</v>
      </c>
      <c r="CT885" s="170">
        <v>0.49</v>
      </c>
    </row>
    <row r="886" spans="47:98" ht="21" hidden="1" customHeight="1" x14ac:dyDescent="0.25">
      <c r="AU886" s="99"/>
      <c r="AV886" s="100">
        <v>1373</v>
      </c>
      <c r="AW886" s="96" t="s">
        <v>2399</v>
      </c>
      <c r="AX886" s="96" t="s">
        <v>1062</v>
      </c>
      <c r="AY886" s="101" t="s">
        <v>159</v>
      </c>
      <c r="AZ886" s="101" t="s">
        <v>195</v>
      </c>
      <c r="BA886" s="102">
        <v>82500</v>
      </c>
      <c r="BB886" s="103">
        <v>36500</v>
      </c>
      <c r="BC886" s="103">
        <v>61500</v>
      </c>
      <c r="BD886" s="102">
        <v>129900</v>
      </c>
      <c r="BE886" s="104">
        <v>3.3000000000000002E-2</v>
      </c>
      <c r="BF886" s="105">
        <v>0.71</v>
      </c>
      <c r="BG886" s="102">
        <v>6000</v>
      </c>
      <c r="BH886" s="102">
        <v>155900</v>
      </c>
      <c r="BI886" s="106">
        <v>4.5999999999999999E-2</v>
      </c>
      <c r="BJ886" s="96">
        <v>425</v>
      </c>
      <c r="BK886" s="99">
        <f t="shared" si="49"/>
        <v>0.13300000000000001</v>
      </c>
      <c r="BL886" s="99">
        <f t="shared" si="50"/>
        <v>0.06</v>
      </c>
      <c r="CN886" s="97" t="s">
        <v>1506</v>
      </c>
      <c r="CO886" s="96" t="s">
        <v>324</v>
      </c>
      <c r="CP886" s="169" t="s">
        <v>1447</v>
      </c>
      <c r="CQ886" s="169" t="s">
        <v>177</v>
      </c>
      <c r="CR886" s="98">
        <v>39500</v>
      </c>
      <c r="CS886" s="98">
        <v>87900</v>
      </c>
      <c r="CT886" s="170">
        <v>0.54</v>
      </c>
    </row>
    <row r="887" spans="47:98" ht="21" hidden="1" customHeight="1" x14ac:dyDescent="0.25">
      <c r="AU887" s="99"/>
      <c r="AV887" s="100">
        <v>1406</v>
      </c>
      <c r="AW887" s="96" t="s">
        <v>2400</v>
      </c>
      <c r="AX887" s="96" t="s">
        <v>1062</v>
      </c>
      <c r="AY887" s="101" t="s">
        <v>163</v>
      </c>
      <c r="AZ887" s="101" t="s">
        <v>195</v>
      </c>
      <c r="BA887" s="102">
        <v>120500</v>
      </c>
      <c r="BB887" s="103">
        <v>36500</v>
      </c>
      <c r="BC887" s="103">
        <v>61500</v>
      </c>
      <c r="BD887" s="102">
        <v>91840</v>
      </c>
      <c r="BE887" s="104">
        <v>0.02</v>
      </c>
      <c r="BF887" s="105">
        <v>0.71</v>
      </c>
      <c r="BG887" s="102">
        <v>6000</v>
      </c>
      <c r="BH887" s="102">
        <v>91840</v>
      </c>
      <c r="BI887" s="106">
        <v>0.02</v>
      </c>
      <c r="BJ887" s="96">
        <v>425</v>
      </c>
      <c r="BK887" s="99">
        <f t="shared" si="49"/>
        <v>0.47</v>
      </c>
      <c r="BL887" s="99">
        <f t="shared" si="50"/>
        <v>0.06</v>
      </c>
      <c r="CN887" s="97">
        <v>399</v>
      </c>
      <c r="CO887" s="96" t="s">
        <v>375</v>
      </c>
      <c r="CP887" s="169" t="s">
        <v>1451</v>
      </c>
      <c r="CQ887" s="169" t="s">
        <v>1461</v>
      </c>
      <c r="CR887" s="98">
        <v>46700</v>
      </c>
      <c r="CS887" s="98">
        <v>76100</v>
      </c>
      <c r="CT887" s="170">
        <v>0.5</v>
      </c>
    </row>
    <row r="888" spans="47:98" ht="21" hidden="1" customHeight="1" x14ac:dyDescent="0.25">
      <c r="AU888" s="99"/>
      <c r="AV888" s="100">
        <v>1189</v>
      </c>
      <c r="AW888" s="96" t="s">
        <v>2408</v>
      </c>
      <c r="AX888" s="96" t="s">
        <v>965</v>
      </c>
      <c r="AY888" s="101" t="s">
        <v>152</v>
      </c>
      <c r="AZ888" s="101" t="s">
        <v>177</v>
      </c>
      <c r="BA888" s="102">
        <v>170500</v>
      </c>
      <c r="BB888" s="103">
        <v>38500</v>
      </c>
      <c r="BC888" s="103">
        <v>57000</v>
      </c>
      <c r="BD888" s="102">
        <v>253200</v>
      </c>
      <c r="BE888" s="104">
        <v>3.2000000000000001E-2</v>
      </c>
      <c r="BF888" s="105">
        <v>0.99</v>
      </c>
      <c r="BG888" s="102">
        <v>18500</v>
      </c>
      <c r="BH888" s="102">
        <v>330700</v>
      </c>
      <c r="BI888" s="106">
        <v>5.2999999999999999E-2</v>
      </c>
      <c r="BJ888" s="96">
        <v>435</v>
      </c>
      <c r="BK888" s="99">
        <f t="shared" si="49"/>
        <v>0.79300000000000004</v>
      </c>
      <c r="BL888" s="99">
        <f t="shared" si="50"/>
        <v>0.14499999999999999</v>
      </c>
      <c r="CN888" s="97" t="s">
        <v>1574</v>
      </c>
      <c r="CO888" s="96" t="s">
        <v>446</v>
      </c>
      <c r="CP888" s="169" t="s">
        <v>1448</v>
      </c>
      <c r="CQ888" s="169" t="s">
        <v>1456</v>
      </c>
      <c r="CR888" s="98">
        <v>49400</v>
      </c>
      <c r="CS888" s="98">
        <v>80100</v>
      </c>
      <c r="CT888" s="170">
        <v>0.48</v>
      </c>
    </row>
    <row r="889" spans="47:98" ht="21" hidden="1" customHeight="1" x14ac:dyDescent="0.25">
      <c r="AU889" s="99"/>
      <c r="AV889" s="100">
        <v>1437</v>
      </c>
      <c r="AW889" s="96" t="s">
        <v>2419</v>
      </c>
      <c r="AX889" s="96" t="s">
        <v>1086</v>
      </c>
      <c r="AY889" s="101" t="s">
        <v>152</v>
      </c>
      <c r="AZ889" s="101" t="s">
        <v>177</v>
      </c>
      <c r="BA889" s="102">
        <v>156000</v>
      </c>
      <c r="BB889" s="103">
        <v>40000</v>
      </c>
      <c r="BC889" s="103">
        <v>59000</v>
      </c>
      <c r="BD889" s="102">
        <v>53000</v>
      </c>
      <c r="BE889" s="104">
        <v>1.0999999999999999E-2</v>
      </c>
      <c r="BF889" s="105">
        <v>0.99</v>
      </c>
      <c r="BG889" s="102">
        <v>15000</v>
      </c>
      <c r="BH889" s="102">
        <v>115200</v>
      </c>
      <c r="BI889" s="106">
        <v>2.8000000000000001E-2</v>
      </c>
      <c r="BJ889" s="96">
        <v>445</v>
      </c>
      <c r="BK889" s="99">
        <f t="shared" si="49"/>
        <v>0.71599999999999997</v>
      </c>
      <c r="BL889" s="99">
        <f t="shared" si="50"/>
        <v>0.23899999999999999</v>
      </c>
      <c r="CN889" s="97" t="s">
        <v>1477</v>
      </c>
      <c r="CO889" s="96" t="s">
        <v>295</v>
      </c>
      <c r="CP889" s="169" t="s">
        <v>1451</v>
      </c>
      <c r="CQ889" s="169" t="s">
        <v>166</v>
      </c>
      <c r="CR889" s="98">
        <v>48800</v>
      </c>
      <c r="CS889" s="98">
        <v>97700</v>
      </c>
      <c r="CT889" s="170">
        <v>0.57999999999999996</v>
      </c>
    </row>
    <row r="890" spans="47:98" ht="21" hidden="1" customHeight="1" x14ac:dyDescent="0.25">
      <c r="AU890" s="99"/>
      <c r="AV890" s="100">
        <v>1099</v>
      </c>
      <c r="AW890" s="96" t="s">
        <v>2421</v>
      </c>
      <c r="AX890" s="96" t="s">
        <v>906</v>
      </c>
      <c r="AY890" s="101" t="s">
        <v>152</v>
      </c>
      <c r="AZ890" s="101" t="s">
        <v>177</v>
      </c>
      <c r="BA890" s="102">
        <v>154000</v>
      </c>
      <c r="BB890" s="103">
        <v>46500</v>
      </c>
      <c r="BC890" s="103">
        <v>72000</v>
      </c>
      <c r="BD890" s="102">
        <v>294600</v>
      </c>
      <c r="BE890" s="104">
        <v>3.7999999999999999E-2</v>
      </c>
      <c r="BF890" s="105">
        <v>1</v>
      </c>
      <c r="BG890" s="102">
        <v>14250</v>
      </c>
      <c r="BH890" s="102">
        <v>351600</v>
      </c>
      <c r="BI890" s="106">
        <v>5.3999999999999999E-2</v>
      </c>
      <c r="BJ890" s="96">
        <v>448</v>
      </c>
      <c r="BK890" s="99">
        <f t="shared" si="49"/>
        <v>0.70099999999999996</v>
      </c>
      <c r="BL890" s="99">
        <f t="shared" si="50"/>
        <v>0.746</v>
      </c>
      <c r="CN890" s="97" t="s">
        <v>1537</v>
      </c>
      <c r="CO890" s="96" t="s">
        <v>422</v>
      </c>
      <c r="CP890" s="169" t="s">
        <v>1447</v>
      </c>
      <c r="CQ890" s="169" t="s">
        <v>1454</v>
      </c>
      <c r="CR890" s="98">
        <v>47600</v>
      </c>
      <c r="CS890" s="98">
        <v>84300</v>
      </c>
      <c r="CT890" s="170">
        <v>0.52</v>
      </c>
    </row>
    <row r="891" spans="47:98" ht="21" hidden="1" customHeight="1" x14ac:dyDescent="0.25">
      <c r="AU891" s="99"/>
      <c r="AV891" s="100">
        <v>472</v>
      </c>
      <c r="AW891" s="96" t="s">
        <v>2434</v>
      </c>
      <c r="AX891" s="96" t="s">
        <v>504</v>
      </c>
      <c r="AY891" s="101" t="s">
        <v>159</v>
      </c>
      <c r="AZ891" s="101" t="s">
        <v>195</v>
      </c>
      <c r="BA891" s="102">
        <v>81000</v>
      </c>
      <c r="BB891" s="103">
        <v>39500</v>
      </c>
      <c r="BC891" s="103">
        <v>71500</v>
      </c>
      <c r="BD891" s="102">
        <v>586200</v>
      </c>
      <c r="BE891" s="104">
        <v>7.3999999999999996E-2</v>
      </c>
      <c r="BF891" s="105">
        <v>0.47</v>
      </c>
      <c r="BG891" s="102">
        <v>6000</v>
      </c>
      <c r="BH891" s="102">
        <v>612100</v>
      </c>
      <c r="BI891" s="106">
        <v>8.7999999999999995E-2</v>
      </c>
      <c r="BJ891" s="96">
        <v>459</v>
      </c>
      <c r="BK891" s="99">
        <f t="shared" si="49"/>
        <v>0.111</v>
      </c>
      <c r="BL891" s="99">
        <f t="shared" si="50"/>
        <v>0.19600000000000001</v>
      </c>
      <c r="CN891" s="97" t="s">
        <v>1495</v>
      </c>
      <c r="CO891" s="96" t="s">
        <v>311</v>
      </c>
      <c r="CP891" s="169" t="s">
        <v>1447</v>
      </c>
      <c r="CQ891" s="169" t="s">
        <v>1454</v>
      </c>
      <c r="CR891" s="98">
        <v>50100</v>
      </c>
      <c r="CS891" s="98">
        <v>90700</v>
      </c>
      <c r="CT891" s="170">
        <v>0.56999999999999995</v>
      </c>
    </row>
    <row r="892" spans="47:98" ht="21" hidden="1" customHeight="1" x14ac:dyDescent="0.25">
      <c r="AU892" s="99"/>
      <c r="AV892" s="100">
        <v>556</v>
      </c>
      <c r="AW892" s="96" t="s">
        <v>2435</v>
      </c>
      <c r="AX892" s="96" t="s">
        <v>504</v>
      </c>
      <c r="AY892" s="101" t="s">
        <v>163</v>
      </c>
      <c r="AZ892" s="101" t="s">
        <v>195</v>
      </c>
      <c r="BA892" s="102">
        <v>119500</v>
      </c>
      <c r="BB892" s="103">
        <v>39500</v>
      </c>
      <c r="BC892" s="103">
        <v>71500</v>
      </c>
      <c r="BD892" s="102">
        <v>547700</v>
      </c>
      <c r="BE892" s="104">
        <v>0.06</v>
      </c>
      <c r="BF892" s="105">
        <v>0.47</v>
      </c>
      <c r="BG892" s="102">
        <v>6000</v>
      </c>
      <c r="BH892" s="102">
        <v>547700</v>
      </c>
      <c r="BI892" s="106">
        <v>0.06</v>
      </c>
      <c r="BJ892" s="96">
        <v>459</v>
      </c>
      <c r="BK892" s="99">
        <f t="shared" si="49"/>
        <v>0.45700000000000002</v>
      </c>
      <c r="BL892" s="99">
        <f t="shared" si="50"/>
        <v>0.19600000000000001</v>
      </c>
      <c r="CN892" s="97" t="s">
        <v>1528</v>
      </c>
      <c r="CO892" s="96" t="s">
        <v>530</v>
      </c>
      <c r="CP892" s="169" t="s">
        <v>1451</v>
      </c>
      <c r="CQ892" s="169" t="s">
        <v>177</v>
      </c>
      <c r="CR892" s="98">
        <v>41700</v>
      </c>
      <c r="CS892" s="98">
        <v>85000</v>
      </c>
      <c r="CT892" s="170">
        <v>0.43</v>
      </c>
    </row>
    <row r="893" spans="47:98" ht="21" hidden="1" customHeight="1" x14ac:dyDescent="0.25">
      <c r="AU893" s="99"/>
      <c r="AV893" s="100">
        <v>194</v>
      </c>
      <c r="AW893" s="96" t="s">
        <v>2544</v>
      </c>
      <c r="AX893" s="96" t="s">
        <v>314</v>
      </c>
      <c r="AY893" s="101" t="s">
        <v>159</v>
      </c>
      <c r="AZ893" s="101" t="s">
        <v>192</v>
      </c>
      <c r="BA893" s="102">
        <v>124000</v>
      </c>
      <c r="BB893" s="103">
        <v>51000</v>
      </c>
      <c r="BC893" s="103">
        <v>84500</v>
      </c>
      <c r="BD893" s="102">
        <v>789300</v>
      </c>
      <c r="BE893" s="104">
        <v>7.0000000000000007E-2</v>
      </c>
      <c r="BF893" s="105">
        <v>0.37</v>
      </c>
      <c r="BG893" s="102">
        <v>8250</v>
      </c>
      <c r="BH893" s="102">
        <v>824800</v>
      </c>
      <c r="BI893" s="106">
        <v>8.2000000000000003E-2</v>
      </c>
      <c r="BJ893" s="96">
        <v>562</v>
      </c>
      <c r="BK893" s="99">
        <f t="shared" si="49"/>
        <v>0.48299999999999998</v>
      </c>
      <c r="BL893" s="99">
        <f t="shared" si="50"/>
        <v>0.91100000000000003</v>
      </c>
      <c r="CN893" s="97" t="s">
        <v>1696</v>
      </c>
      <c r="CO893" s="96" t="s">
        <v>508</v>
      </c>
      <c r="CP893" s="169" t="s">
        <v>1467</v>
      </c>
      <c r="CQ893" s="169" t="s">
        <v>1461</v>
      </c>
      <c r="CR893" s="98">
        <v>45300</v>
      </c>
      <c r="CS893" s="98">
        <v>68000</v>
      </c>
      <c r="CT893" s="170">
        <v>0.6</v>
      </c>
    </row>
    <row r="894" spans="47:98" ht="21" hidden="1" customHeight="1" x14ac:dyDescent="0.25">
      <c r="AU894" s="99"/>
      <c r="AV894" s="100">
        <v>245</v>
      </c>
      <c r="AW894" s="96" t="s">
        <v>2545</v>
      </c>
      <c r="AX894" s="96" t="s">
        <v>314</v>
      </c>
      <c r="AY894" s="101" t="s">
        <v>163</v>
      </c>
      <c r="AZ894" s="101" t="s">
        <v>192</v>
      </c>
      <c r="BA894" s="102">
        <v>174000</v>
      </c>
      <c r="BB894" s="103">
        <v>51000</v>
      </c>
      <c r="BC894" s="103">
        <v>84500</v>
      </c>
      <c r="BD894" s="102">
        <v>739200</v>
      </c>
      <c r="BE894" s="104">
        <v>5.8000000000000003E-2</v>
      </c>
      <c r="BF894" s="105">
        <v>0.37</v>
      </c>
      <c r="BG894" s="102">
        <v>8250</v>
      </c>
      <c r="BH894" s="102">
        <v>739200</v>
      </c>
      <c r="BI894" s="106">
        <v>5.8000000000000003E-2</v>
      </c>
      <c r="BJ894" s="96">
        <v>562</v>
      </c>
      <c r="BK894" s="99">
        <f t="shared" si="49"/>
        <v>0.81299999999999994</v>
      </c>
      <c r="BL894" s="99">
        <f t="shared" si="50"/>
        <v>0.91100000000000003</v>
      </c>
      <c r="CN894" s="97" t="s">
        <v>1633</v>
      </c>
      <c r="CO894" s="96" t="s">
        <v>706</v>
      </c>
      <c r="CP894" s="169" t="s">
        <v>1448</v>
      </c>
      <c r="CQ894" s="169" t="s">
        <v>1479</v>
      </c>
      <c r="CR894" s="98">
        <v>41300</v>
      </c>
      <c r="CS894" s="98">
        <v>73500</v>
      </c>
      <c r="CT894" s="170">
        <v>0.56999999999999995</v>
      </c>
    </row>
    <row r="895" spans="47:98" ht="21" hidden="1" customHeight="1" x14ac:dyDescent="0.25">
      <c r="AU895" s="99"/>
      <c r="AV895" s="100">
        <v>718</v>
      </c>
      <c r="AW895" s="96" t="s">
        <v>2547</v>
      </c>
      <c r="AX895" s="96" t="s">
        <v>666</v>
      </c>
      <c r="AY895" s="101" t="s">
        <v>152</v>
      </c>
      <c r="AZ895" s="101" t="s">
        <v>177</v>
      </c>
      <c r="BA895" s="102">
        <v>181500</v>
      </c>
      <c r="BB895" s="103">
        <v>40500</v>
      </c>
      <c r="BC895" s="103">
        <v>69500</v>
      </c>
      <c r="BD895" s="102">
        <v>465900</v>
      </c>
      <c r="BE895" s="104">
        <v>4.4999999999999998E-2</v>
      </c>
      <c r="BF895" s="105">
        <v>0.99</v>
      </c>
      <c r="BG895" s="102">
        <v>16250</v>
      </c>
      <c r="BH895" s="102">
        <v>535200</v>
      </c>
      <c r="BI895" s="106">
        <v>6.2E-2</v>
      </c>
      <c r="BJ895" s="96">
        <v>564</v>
      </c>
      <c r="BK895" s="99">
        <f t="shared" si="49"/>
        <v>0.84499999999999997</v>
      </c>
      <c r="BL895" s="99">
        <f t="shared" si="50"/>
        <v>0.28000000000000003</v>
      </c>
      <c r="CN895" s="97" t="s">
        <v>1825</v>
      </c>
      <c r="CO895" s="96" t="s">
        <v>1826</v>
      </c>
      <c r="CP895" s="169" t="s">
        <v>1448</v>
      </c>
      <c r="CQ895" s="169" t="s">
        <v>1476</v>
      </c>
      <c r="CR895" s="98">
        <v>38700</v>
      </c>
      <c r="CS895" s="98">
        <v>55800</v>
      </c>
      <c r="CT895" s="170">
        <v>0.54</v>
      </c>
    </row>
    <row r="896" spans="47:98" ht="21" hidden="1" customHeight="1" x14ac:dyDescent="0.25">
      <c r="AU896" s="99"/>
      <c r="AV896" s="100">
        <v>945</v>
      </c>
      <c r="AW896" s="96" t="s">
        <v>2553</v>
      </c>
      <c r="AX896" s="96" t="s">
        <v>814</v>
      </c>
      <c r="AY896" s="101" t="s">
        <v>152</v>
      </c>
      <c r="AZ896" s="101" t="s">
        <v>177</v>
      </c>
      <c r="BA896" s="102">
        <v>152000</v>
      </c>
      <c r="BB896" s="103">
        <v>36000</v>
      </c>
      <c r="BC896" s="103">
        <v>63000</v>
      </c>
      <c r="BD896" s="102">
        <v>364300</v>
      </c>
      <c r="BE896" s="104">
        <v>4.2999999999999997E-2</v>
      </c>
      <c r="BF896" s="105">
        <v>0.98</v>
      </c>
      <c r="BG896" s="102">
        <v>14750</v>
      </c>
      <c r="BH896" s="102">
        <v>426400</v>
      </c>
      <c r="BI896" s="106">
        <v>6.0999999999999999E-2</v>
      </c>
      <c r="BJ896" s="96">
        <v>568</v>
      </c>
      <c r="BK896" s="99">
        <f t="shared" si="49"/>
        <v>0.68600000000000005</v>
      </c>
      <c r="BL896" s="99">
        <f t="shared" si="50"/>
        <v>4.2999999999999997E-2</v>
      </c>
      <c r="CN896" s="97" t="s">
        <v>1720</v>
      </c>
      <c r="CO896" s="96" t="s">
        <v>773</v>
      </c>
      <c r="CP896" s="169" t="s">
        <v>1462</v>
      </c>
      <c r="CQ896" s="169" t="s">
        <v>1461</v>
      </c>
      <c r="CR896" s="98">
        <v>41700</v>
      </c>
      <c r="CS896" s="98">
        <v>65900</v>
      </c>
      <c r="CT896" s="170">
        <v>0.6</v>
      </c>
    </row>
    <row r="897" spans="47:98" ht="21" hidden="1" customHeight="1" x14ac:dyDescent="0.25">
      <c r="AU897" s="99"/>
      <c r="AV897" s="100">
        <v>782</v>
      </c>
      <c r="AW897" s="96" t="s">
        <v>2581</v>
      </c>
      <c r="AX897" s="96" t="s">
        <v>708</v>
      </c>
      <c r="AY897" s="101" t="s">
        <v>152</v>
      </c>
      <c r="AZ897" s="101" t="s">
        <v>177</v>
      </c>
      <c r="BA897" s="102">
        <v>153000</v>
      </c>
      <c r="BB897" s="103">
        <v>43000</v>
      </c>
      <c r="BC897" s="103">
        <v>73500</v>
      </c>
      <c r="BD897" s="102">
        <v>439300</v>
      </c>
      <c r="BE897" s="104">
        <v>4.7E-2</v>
      </c>
      <c r="BF897" s="105">
        <v>0.99</v>
      </c>
      <c r="BG897" s="102">
        <v>13250</v>
      </c>
      <c r="BH897" s="102">
        <v>497000</v>
      </c>
      <c r="BI897" s="106">
        <v>6.4000000000000001E-2</v>
      </c>
      <c r="BJ897" s="96">
        <v>593</v>
      </c>
      <c r="BK897" s="99">
        <f t="shared" si="49"/>
        <v>0.69599999999999995</v>
      </c>
      <c r="BL897" s="99">
        <f t="shared" si="50"/>
        <v>0.51</v>
      </c>
      <c r="CN897" s="97" t="s">
        <v>1641</v>
      </c>
      <c r="CO897" s="96" t="s">
        <v>1642</v>
      </c>
      <c r="CP897" s="169" t="s">
        <v>1448</v>
      </c>
      <c r="CQ897" s="169" t="s">
        <v>1461</v>
      </c>
      <c r="CR897" s="98">
        <v>41400</v>
      </c>
      <c r="CS897" s="98">
        <v>72300</v>
      </c>
      <c r="CT897" s="170">
        <v>0.52</v>
      </c>
    </row>
    <row r="898" spans="47:98" ht="21" hidden="1" customHeight="1" x14ac:dyDescent="0.25">
      <c r="AU898" s="99"/>
      <c r="AV898" s="100">
        <v>522</v>
      </c>
      <c r="AW898" s="96" t="s">
        <v>2589</v>
      </c>
      <c r="AX898" s="96" t="s">
        <v>539</v>
      </c>
      <c r="AY898" s="101" t="s">
        <v>152</v>
      </c>
      <c r="AZ898" s="101" t="s">
        <v>177</v>
      </c>
      <c r="BA898" s="102">
        <v>163000</v>
      </c>
      <c r="BB898" s="103" t="s">
        <v>1967</v>
      </c>
      <c r="BC898" s="103" t="s">
        <v>1967</v>
      </c>
      <c r="BD898" s="102">
        <v>563700</v>
      </c>
      <c r="BE898" s="104">
        <v>5.1999999999999998E-2</v>
      </c>
      <c r="BF898" s="105">
        <v>0.98</v>
      </c>
      <c r="BG898" s="102">
        <v>20750</v>
      </c>
      <c r="BH898" s="102">
        <v>646700</v>
      </c>
      <c r="BI898" s="106">
        <v>7.8E-2</v>
      </c>
      <c r="BK898" s="99">
        <f t="shared" si="49"/>
        <v>0.754</v>
      </c>
      <c r="BL898" s="99" t="str">
        <f t="shared" si="50"/>
        <v>No Data</v>
      </c>
      <c r="CN898" s="97" t="s">
        <v>1475</v>
      </c>
      <c r="CO898" s="96" t="s">
        <v>270</v>
      </c>
      <c r="CP898" s="169" t="s">
        <v>1447</v>
      </c>
      <c r="CQ898" s="169" t="s">
        <v>1454</v>
      </c>
      <c r="CR898" s="98">
        <v>50900</v>
      </c>
      <c r="CS898" s="98">
        <v>99600</v>
      </c>
      <c r="CT898" s="170">
        <v>0.52</v>
      </c>
    </row>
    <row r="899" spans="47:98" ht="21" hidden="1" customHeight="1" x14ac:dyDescent="0.25">
      <c r="AU899" s="99"/>
      <c r="AV899" s="100">
        <v>210</v>
      </c>
      <c r="AW899" s="96" t="s">
        <v>2604</v>
      </c>
      <c r="AX899" s="96" t="s">
        <v>326</v>
      </c>
      <c r="AY899" s="101" t="s">
        <v>152</v>
      </c>
      <c r="AZ899" s="101" t="s">
        <v>177</v>
      </c>
      <c r="BA899" s="102">
        <v>206000</v>
      </c>
      <c r="BB899" s="103">
        <v>49500</v>
      </c>
      <c r="BC899" s="103">
        <v>85500</v>
      </c>
      <c r="BD899" s="102">
        <v>775000</v>
      </c>
      <c r="BE899" s="104">
        <v>5.5E-2</v>
      </c>
      <c r="BF899" s="105">
        <v>0.93</v>
      </c>
      <c r="BG899" s="102">
        <v>16250</v>
      </c>
      <c r="BH899" s="102">
        <v>840700</v>
      </c>
      <c r="BI899" s="106">
        <v>6.8000000000000005E-2</v>
      </c>
      <c r="BJ899" s="96">
        <v>609</v>
      </c>
      <c r="BK899" s="99">
        <f t="shared" si="49"/>
        <v>0.91200000000000003</v>
      </c>
      <c r="BL899" s="99">
        <f t="shared" si="50"/>
        <v>0.86</v>
      </c>
      <c r="CN899" s="97" t="s">
        <v>1747</v>
      </c>
      <c r="CO899" s="96" t="s">
        <v>1008</v>
      </c>
      <c r="CP899" s="169" t="s">
        <v>1462</v>
      </c>
      <c r="CQ899" s="169" t="s">
        <v>195</v>
      </c>
      <c r="CR899" s="98">
        <v>39600</v>
      </c>
      <c r="CS899" s="98">
        <v>64200</v>
      </c>
      <c r="CT899" s="170">
        <v>0.52</v>
      </c>
    </row>
    <row r="900" spans="47:98" ht="21" hidden="1" customHeight="1" x14ac:dyDescent="0.25">
      <c r="AU900" s="99"/>
      <c r="AV900" s="100">
        <v>680</v>
      </c>
      <c r="AW900" s="96" t="s">
        <v>2633</v>
      </c>
      <c r="AX900" s="96" t="s">
        <v>638</v>
      </c>
      <c r="AY900" s="101" t="s">
        <v>159</v>
      </c>
      <c r="AZ900" s="101" t="s">
        <v>195</v>
      </c>
      <c r="BA900" s="102">
        <v>80500</v>
      </c>
      <c r="BB900" s="103">
        <v>40000</v>
      </c>
      <c r="BC900" s="103">
        <v>67000</v>
      </c>
      <c r="BD900" s="102">
        <v>484700</v>
      </c>
      <c r="BE900" s="104">
        <v>6.9000000000000006E-2</v>
      </c>
      <c r="BF900" s="105">
        <v>0.44</v>
      </c>
      <c r="BG900" s="102">
        <v>5750</v>
      </c>
      <c r="BH900" s="102">
        <v>508600</v>
      </c>
      <c r="BI900" s="106">
        <v>8.1000000000000003E-2</v>
      </c>
      <c r="BJ900" s="96">
        <v>635</v>
      </c>
      <c r="BK900" s="99">
        <f t="shared" si="49"/>
        <v>0.108</v>
      </c>
      <c r="BL900" s="99">
        <f t="shared" si="50"/>
        <v>0.23899999999999999</v>
      </c>
      <c r="CN900" s="97" t="s">
        <v>1756</v>
      </c>
      <c r="CO900" s="96" t="s">
        <v>945</v>
      </c>
      <c r="CP900" s="169" t="s">
        <v>1451</v>
      </c>
      <c r="CQ900" s="169" t="s">
        <v>195</v>
      </c>
      <c r="CR900" s="98">
        <v>41500</v>
      </c>
      <c r="CS900" s="98">
        <v>63100</v>
      </c>
      <c r="CT900" s="170">
        <v>0.57999999999999996</v>
      </c>
    </row>
    <row r="901" spans="47:98" ht="21" hidden="1" customHeight="1" x14ac:dyDescent="0.25">
      <c r="AU901" s="99"/>
      <c r="AV901" s="100">
        <v>766</v>
      </c>
      <c r="AW901" s="96" t="s">
        <v>2634</v>
      </c>
      <c r="AX901" s="96" t="s">
        <v>638</v>
      </c>
      <c r="AY901" s="101" t="s">
        <v>163</v>
      </c>
      <c r="AZ901" s="101" t="s">
        <v>195</v>
      </c>
      <c r="BA901" s="102">
        <v>117500</v>
      </c>
      <c r="BB901" s="103">
        <v>40000</v>
      </c>
      <c r="BC901" s="103">
        <v>67000</v>
      </c>
      <c r="BD901" s="102">
        <v>447200</v>
      </c>
      <c r="BE901" s="104">
        <v>5.5E-2</v>
      </c>
      <c r="BF901" s="105">
        <v>0.44</v>
      </c>
      <c r="BG901" s="102">
        <v>5750</v>
      </c>
      <c r="BH901" s="102">
        <v>447200</v>
      </c>
      <c r="BI901" s="106">
        <v>5.5E-2</v>
      </c>
      <c r="BJ901" s="96">
        <v>635</v>
      </c>
      <c r="BK901" s="99">
        <f t="shared" si="49"/>
        <v>0.437</v>
      </c>
      <c r="BL901" s="99">
        <f t="shared" si="50"/>
        <v>0.23899999999999999</v>
      </c>
      <c r="CN901" s="97" t="s">
        <v>1741</v>
      </c>
      <c r="CO901" s="96" t="s">
        <v>895</v>
      </c>
      <c r="CP901" s="169" t="s">
        <v>1467</v>
      </c>
      <c r="CQ901" s="169" t="s">
        <v>1461</v>
      </c>
      <c r="CR901" s="98">
        <v>37600</v>
      </c>
      <c r="CS901" s="98">
        <v>64700</v>
      </c>
      <c r="CT901" s="170">
        <v>0.59</v>
      </c>
    </row>
    <row r="902" spans="47:98" ht="21" hidden="1" customHeight="1" x14ac:dyDescent="0.25">
      <c r="AU902" s="99"/>
      <c r="AV902" s="100">
        <v>1172</v>
      </c>
      <c r="AW902" s="96" t="s">
        <v>2641</v>
      </c>
      <c r="AX902" s="96" t="s">
        <v>952</v>
      </c>
      <c r="AY902" s="101" t="s">
        <v>159</v>
      </c>
      <c r="AZ902" s="101" t="s">
        <v>195</v>
      </c>
      <c r="BA902" s="102">
        <v>85000</v>
      </c>
      <c r="BB902" s="103">
        <v>37000</v>
      </c>
      <c r="BC902" s="103">
        <v>65500</v>
      </c>
      <c r="BD902" s="102">
        <v>262500</v>
      </c>
      <c r="BE902" s="104">
        <v>4.9000000000000002E-2</v>
      </c>
      <c r="BF902" s="105">
        <v>0.49</v>
      </c>
      <c r="BG902" s="102">
        <v>6000</v>
      </c>
      <c r="BH902" s="102">
        <v>288100</v>
      </c>
      <c r="BI902" s="106">
        <v>6.2E-2</v>
      </c>
      <c r="BJ902" s="96">
        <v>641</v>
      </c>
      <c r="BK902" s="99">
        <f t="shared" ref="BK902:BK965" si="51">_xlfn.PERCENTRANK.INC($BA$5:$BA$1160,BA902)</f>
        <v>0.158</v>
      </c>
      <c r="BL902" s="99">
        <f t="shared" ref="BL902:BL965" si="52">IF(BB902="No Data","No Data",_xlfn.PERCENTRANK.INC($BB$5:$BB$1160,BB902))</f>
        <v>7.4999999999999997E-2</v>
      </c>
      <c r="CN902" s="97" t="s">
        <v>1626</v>
      </c>
      <c r="CO902" s="96" t="s">
        <v>406</v>
      </c>
      <c r="CP902" s="169" t="s">
        <v>1462</v>
      </c>
      <c r="CQ902" s="169" t="s">
        <v>177</v>
      </c>
      <c r="CR902" s="98">
        <v>43000</v>
      </c>
      <c r="CS902" s="98">
        <v>74500</v>
      </c>
      <c r="CT902" s="170">
        <v>0.65</v>
      </c>
    </row>
    <row r="903" spans="47:98" ht="21" hidden="1" customHeight="1" x14ac:dyDescent="0.25">
      <c r="AU903" s="99"/>
      <c r="AV903" s="100">
        <v>1199</v>
      </c>
      <c r="AW903" s="96" t="s">
        <v>2642</v>
      </c>
      <c r="AX903" s="96" t="s">
        <v>952</v>
      </c>
      <c r="AY903" s="101" t="s">
        <v>163</v>
      </c>
      <c r="AZ903" s="101" t="s">
        <v>195</v>
      </c>
      <c r="BA903" s="102">
        <v>98000</v>
      </c>
      <c r="BB903" s="103">
        <v>37000</v>
      </c>
      <c r="BC903" s="103">
        <v>65500</v>
      </c>
      <c r="BD903" s="102">
        <v>249500</v>
      </c>
      <c r="BE903" s="104">
        <v>4.3999999999999997E-2</v>
      </c>
      <c r="BF903" s="105">
        <v>0.49</v>
      </c>
      <c r="BG903" s="102">
        <v>6000</v>
      </c>
      <c r="BH903" s="102">
        <v>249500</v>
      </c>
      <c r="BI903" s="106">
        <v>4.3999999999999997E-2</v>
      </c>
      <c r="BJ903" s="96">
        <v>641</v>
      </c>
      <c r="BK903" s="99">
        <f t="shared" si="51"/>
        <v>0.29599999999999999</v>
      </c>
      <c r="BL903" s="99">
        <f t="shared" si="52"/>
        <v>7.4999999999999997E-2</v>
      </c>
      <c r="CN903" s="97" t="s">
        <v>1518</v>
      </c>
      <c r="CO903" s="96" t="s">
        <v>596</v>
      </c>
      <c r="CP903" s="169" t="s">
        <v>1462</v>
      </c>
      <c r="CQ903" s="169" t="s">
        <v>166</v>
      </c>
      <c r="CR903" s="98">
        <v>45900</v>
      </c>
      <c r="CS903" s="98">
        <v>86100</v>
      </c>
      <c r="CT903" s="170">
        <v>0.49</v>
      </c>
    </row>
    <row r="904" spans="47:98" ht="21" hidden="1" customHeight="1" x14ac:dyDescent="0.25">
      <c r="AU904" s="99"/>
      <c r="AV904" s="100">
        <v>849</v>
      </c>
      <c r="AW904" s="96" t="s">
        <v>2729</v>
      </c>
      <c r="AX904" s="96" t="s">
        <v>748</v>
      </c>
      <c r="AY904" s="101" t="s">
        <v>152</v>
      </c>
      <c r="AZ904" s="101" t="s">
        <v>171</v>
      </c>
      <c r="BA904" s="102">
        <v>178500</v>
      </c>
      <c r="BB904" s="103">
        <v>44500</v>
      </c>
      <c r="BC904" s="103">
        <v>72500</v>
      </c>
      <c r="BD904" s="102">
        <v>409400</v>
      </c>
      <c r="BE904" s="104">
        <v>4.2000000000000003E-2</v>
      </c>
      <c r="BF904" s="105">
        <v>0.95</v>
      </c>
      <c r="BG904" s="102">
        <v>19500</v>
      </c>
      <c r="BH904" s="102">
        <v>487600</v>
      </c>
      <c r="BI904" s="106">
        <v>6.2E-2</v>
      </c>
      <c r="BJ904" s="96">
        <v>701</v>
      </c>
      <c r="BK904" s="99">
        <f t="shared" si="51"/>
        <v>0.83199999999999996</v>
      </c>
      <c r="BL904" s="99">
        <f t="shared" si="52"/>
        <v>0.624</v>
      </c>
      <c r="CN904" s="97" t="s">
        <v>1729</v>
      </c>
      <c r="CO904" s="96" t="s">
        <v>686</v>
      </c>
      <c r="CP904" s="169" t="s">
        <v>1448</v>
      </c>
      <c r="CQ904" s="169" t="s">
        <v>177</v>
      </c>
      <c r="CR904" s="98">
        <v>38300</v>
      </c>
      <c r="CS904" s="98">
        <v>65400</v>
      </c>
      <c r="CT904" s="170">
        <v>0.49</v>
      </c>
    </row>
    <row r="905" spans="47:98" ht="21" hidden="1" customHeight="1" x14ac:dyDescent="0.25">
      <c r="AU905" s="99"/>
      <c r="AV905" s="100">
        <v>465</v>
      </c>
      <c r="AW905" s="96" t="s">
        <v>2733</v>
      </c>
      <c r="AX905" s="96" t="s">
        <v>500</v>
      </c>
      <c r="AY905" s="101" t="s">
        <v>159</v>
      </c>
      <c r="AZ905" s="101" t="s">
        <v>192</v>
      </c>
      <c r="BA905" s="102">
        <v>123500</v>
      </c>
      <c r="BB905" s="103">
        <v>44500</v>
      </c>
      <c r="BC905" s="103">
        <v>76500</v>
      </c>
      <c r="BD905" s="102">
        <v>589400</v>
      </c>
      <c r="BE905" s="104">
        <v>6.2E-2</v>
      </c>
      <c r="BF905" s="105">
        <v>0.85</v>
      </c>
      <c r="BG905" s="102">
        <v>7000</v>
      </c>
      <c r="BH905" s="102">
        <v>621100</v>
      </c>
      <c r="BI905" s="106">
        <v>7.1999999999999995E-2</v>
      </c>
      <c r="BJ905" s="96">
        <v>706</v>
      </c>
      <c r="BK905" s="99">
        <f t="shared" si="51"/>
        <v>0.48</v>
      </c>
      <c r="BL905" s="99">
        <f t="shared" si="52"/>
        <v>0.624</v>
      </c>
      <c r="CN905" s="97" t="s">
        <v>1550</v>
      </c>
      <c r="CO905" s="96" t="s">
        <v>491</v>
      </c>
      <c r="CP905" s="169" t="s">
        <v>1467</v>
      </c>
      <c r="CQ905" s="169" t="s">
        <v>1511</v>
      </c>
      <c r="CR905" s="98">
        <v>43900</v>
      </c>
      <c r="CS905" s="98">
        <v>82300</v>
      </c>
      <c r="CT905" s="170">
        <v>0.53</v>
      </c>
    </row>
    <row r="906" spans="47:98" ht="21" hidden="1" customHeight="1" x14ac:dyDescent="0.25">
      <c r="AU906" s="99"/>
      <c r="AV906" s="100">
        <v>561</v>
      </c>
      <c r="AW906" s="96" t="s">
        <v>2734</v>
      </c>
      <c r="AX906" s="96" t="s">
        <v>500</v>
      </c>
      <c r="AY906" s="101" t="s">
        <v>163</v>
      </c>
      <c r="AZ906" s="101" t="s">
        <v>192</v>
      </c>
      <c r="BA906" s="102">
        <v>166500</v>
      </c>
      <c r="BB906" s="103">
        <v>44500</v>
      </c>
      <c r="BC906" s="103">
        <v>76500</v>
      </c>
      <c r="BD906" s="102">
        <v>546300</v>
      </c>
      <c r="BE906" s="104">
        <v>5.0999999999999997E-2</v>
      </c>
      <c r="BF906" s="105">
        <v>0.85</v>
      </c>
      <c r="BG906" s="102">
        <v>7000</v>
      </c>
      <c r="BH906" s="102">
        <v>546300</v>
      </c>
      <c r="BI906" s="106">
        <v>5.0999999999999997E-2</v>
      </c>
      <c r="BJ906" s="96">
        <v>706</v>
      </c>
      <c r="BK906" s="99">
        <f t="shared" si="51"/>
        <v>0.77200000000000002</v>
      </c>
      <c r="BL906" s="99">
        <f t="shared" si="52"/>
        <v>0.624</v>
      </c>
      <c r="CN906" s="97" t="s">
        <v>1752</v>
      </c>
      <c r="CO906" s="96" t="s">
        <v>870</v>
      </c>
      <c r="CP906" s="169" t="s">
        <v>1467</v>
      </c>
      <c r="CQ906" s="169" t="s">
        <v>1476</v>
      </c>
      <c r="CR906" s="98">
        <v>40200</v>
      </c>
      <c r="CS906" s="98">
        <v>63600</v>
      </c>
      <c r="CT906" s="170">
        <v>0.59</v>
      </c>
    </row>
    <row r="907" spans="47:98" ht="21" hidden="1" customHeight="1" x14ac:dyDescent="0.25">
      <c r="AU907" s="99"/>
      <c r="AV907" s="100">
        <v>30</v>
      </c>
      <c r="AW907" s="96" t="s">
        <v>2949</v>
      </c>
      <c r="AX907" s="96" t="s">
        <v>188</v>
      </c>
      <c r="AY907" s="101" t="s">
        <v>152</v>
      </c>
      <c r="AZ907" s="101" t="s">
        <v>173</v>
      </c>
      <c r="BA907" s="102">
        <v>223000</v>
      </c>
      <c r="BB907" s="103">
        <v>57500</v>
      </c>
      <c r="BC907" s="103">
        <v>109000</v>
      </c>
      <c r="BD907" s="102">
        <v>1220000</v>
      </c>
      <c r="BE907" s="104">
        <v>6.6000000000000003E-2</v>
      </c>
      <c r="BF907" s="105">
        <v>0.48</v>
      </c>
      <c r="BG907" s="102">
        <v>34750</v>
      </c>
      <c r="BH907" s="102">
        <v>1362000</v>
      </c>
      <c r="BI907" s="106">
        <v>0.10199999999999999</v>
      </c>
      <c r="BJ907" s="96">
        <v>858</v>
      </c>
      <c r="BK907" s="99">
        <f t="shared" si="51"/>
        <v>0.97499999999999998</v>
      </c>
      <c r="BL907" s="99">
        <f t="shared" si="52"/>
        <v>0.97699999999999998</v>
      </c>
      <c r="CN907" s="97" t="s">
        <v>1807</v>
      </c>
      <c r="CO907" s="96" t="s">
        <v>995</v>
      </c>
      <c r="CP907" s="169" t="s">
        <v>1467</v>
      </c>
      <c r="CQ907" s="169" t="s">
        <v>1476</v>
      </c>
      <c r="CR907" s="98">
        <v>44400</v>
      </c>
      <c r="CS907" s="98">
        <v>58600</v>
      </c>
      <c r="CT907" s="170">
        <v>0.6</v>
      </c>
    </row>
    <row r="908" spans="47:98" ht="21" hidden="1" customHeight="1" x14ac:dyDescent="0.25">
      <c r="AU908" s="99"/>
      <c r="AV908" s="100">
        <v>413</v>
      </c>
      <c r="AW908" s="96" t="s">
        <v>2951</v>
      </c>
      <c r="AX908" s="96" t="s">
        <v>464</v>
      </c>
      <c r="AY908" s="101" t="s">
        <v>159</v>
      </c>
      <c r="AZ908" s="101" t="s">
        <v>195</v>
      </c>
      <c r="BA908" s="102">
        <v>103000</v>
      </c>
      <c r="BB908" s="103" t="s">
        <v>1967</v>
      </c>
      <c r="BC908" s="103" t="s">
        <v>1967</v>
      </c>
      <c r="BD908" s="102">
        <v>619200</v>
      </c>
      <c r="BE908" s="104">
        <v>6.8000000000000005E-2</v>
      </c>
      <c r="BF908" s="105">
        <v>0.7</v>
      </c>
      <c r="BG908" s="102">
        <v>6500</v>
      </c>
      <c r="BH908" s="102">
        <v>647200</v>
      </c>
      <c r="BI908" s="106">
        <v>0.08</v>
      </c>
      <c r="BK908" s="99">
        <f t="shared" si="51"/>
        <v>0.33500000000000002</v>
      </c>
      <c r="BL908" s="99" t="str">
        <f t="shared" si="52"/>
        <v>No Data</v>
      </c>
      <c r="CN908" s="97">
        <v>108</v>
      </c>
      <c r="CO908" s="96" t="s">
        <v>248</v>
      </c>
      <c r="CP908" s="169" t="s">
        <v>1467</v>
      </c>
      <c r="CQ908" s="169" t="s">
        <v>1479</v>
      </c>
      <c r="CR908" s="98">
        <v>50400</v>
      </c>
      <c r="CS908" s="98">
        <v>91700</v>
      </c>
      <c r="CT908" s="170">
        <v>0.52</v>
      </c>
    </row>
    <row r="909" spans="47:98" ht="21" hidden="1" customHeight="1" x14ac:dyDescent="0.25">
      <c r="AU909" s="99"/>
      <c r="AV909" s="100">
        <v>487</v>
      </c>
      <c r="AW909" s="96" t="s">
        <v>2952</v>
      </c>
      <c r="AX909" s="96" t="s">
        <v>464</v>
      </c>
      <c r="AY909" s="101" t="s">
        <v>163</v>
      </c>
      <c r="AZ909" s="101" t="s">
        <v>195</v>
      </c>
      <c r="BA909" s="102">
        <v>146000</v>
      </c>
      <c r="BB909" s="103" t="s">
        <v>1967</v>
      </c>
      <c r="BC909" s="103" t="s">
        <v>1967</v>
      </c>
      <c r="BD909" s="102">
        <v>576200</v>
      </c>
      <c r="BE909" s="104">
        <v>5.6000000000000001E-2</v>
      </c>
      <c r="BF909" s="105">
        <v>0.7</v>
      </c>
      <c r="BG909" s="102">
        <v>6500</v>
      </c>
      <c r="BH909" s="102">
        <v>576200</v>
      </c>
      <c r="BI909" s="106">
        <v>5.6000000000000001E-2</v>
      </c>
      <c r="BK909" s="99">
        <f t="shared" si="51"/>
        <v>0.63800000000000001</v>
      </c>
      <c r="BL909" s="99" t="str">
        <f t="shared" si="52"/>
        <v>No Data</v>
      </c>
      <c r="CN909" s="97" t="s">
        <v>1566</v>
      </c>
      <c r="CO909" s="96" t="s">
        <v>341</v>
      </c>
      <c r="CP909" s="169" t="s">
        <v>1467</v>
      </c>
      <c r="CQ909" s="169" t="s">
        <v>1461</v>
      </c>
      <c r="CR909" s="98">
        <v>49200</v>
      </c>
      <c r="CS909" s="98">
        <v>80800</v>
      </c>
      <c r="CT909" s="170">
        <v>0.56000000000000005</v>
      </c>
    </row>
    <row r="910" spans="47:98" ht="21" hidden="1" customHeight="1" x14ac:dyDescent="0.25">
      <c r="AU910" s="99"/>
      <c r="AV910" s="100">
        <v>309</v>
      </c>
      <c r="AW910" s="96" t="s">
        <v>2953</v>
      </c>
      <c r="AX910" s="96" t="s">
        <v>398</v>
      </c>
      <c r="AY910" s="101" t="s">
        <v>159</v>
      </c>
      <c r="AZ910" s="101" t="s">
        <v>192</v>
      </c>
      <c r="BA910" s="102">
        <v>118000</v>
      </c>
      <c r="BB910" s="103">
        <v>46500</v>
      </c>
      <c r="BC910" s="103">
        <v>82000</v>
      </c>
      <c r="BD910" s="102">
        <v>684700</v>
      </c>
      <c r="BE910" s="104">
        <v>6.7000000000000004E-2</v>
      </c>
      <c r="BF910" s="105">
        <v>0.49</v>
      </c>
      <c r="BG910" s="102">
        <v>11000</v>
      </c>
      <c r="BH910" s="102">
        <v>730900</v>
      </c>
      <c r="BI910" s="106">
        <v>8.5000000000000006E-2</v>
      </c>
      <c r="BJ910" s="96">
        <v>876</v>
      </c>
      <c r="BK910" s="99">
        <f t="shared" si="51"/>
        <v>0.443</v>
      </c>
      <c r="BL910" s="99">
        <f t="shared" si="52"/>
        <v>0.746</v>
      </c>
      <c r="CN910" s="97" t="s">
        <v>1574</v>
      </c>
      <c r="CO910" s="96" t="s">
        <v>306</v>
      </c>
      <c r="CP910" s="169" t="s">
        <v>1467</v>
      </c>
      <c r="CQ910" s="169" t="s">
        <v>192</v>
      </c>
      <c r="CR910" s="98">
        <v>48600</v>
      </c>
      <c r="CS910" s="98">
        <v>80100</v>
      </c>
      <c r="CT910" s="170">
        <v>0.45</v>
      </c>
    </row>
    <row r="911" spans="47:98" ht="21" hidden="1" customHeight="1" x14ac:dyDescent="0.25">
      <c r="AU911" s="99"/>
      <c r="AV911" s="100">
        <v>372</v>
      </c>
      <c r="AW911" s="96" t="s">
        <v>2954</v>
      </c>
      <c r="AX911" s="96" t="s">
        <v>398</v>
      </c>
      <c r="AY911" s="101" t="s">
        <v>163</v>
      </c>
      <c r="AZ911" s="101" t="s">
        <v>192</v>
      </c>
      <c r="BA911" s="102">
        <v>159000</v>
      </c>
      <c r="BB911" s="103">
        <v>46500</v>
      </c>
      <c r="BC911" s="103">
        <v>82000</v>
      </c>
      <c r="BD911" s="102">
        <v>643800</v>
      </c>
      <c r="BE911" s="104">
        <v>5.7000000000000002E-2</v>
      </c>
      <c r="BF911" s="105">
        <v>0.49</v>
      </c>
      <c r="BG911" s="102">
        <v>11000</v>
      </c>
      <c r="BH911" s="102">
        <v>643800</v>
      </c>
      <c r="BI911" s="106">
        <v>5.7000000000000002E-2</v>
      </c>
      <c r="BJ911" s="96">
        <v>876</v>
      </c>
      <c r="BK911" s="99">
        <f t="shared" si="51"/>
        <v>0.73299999999999998</v>
      </c>
      <c r="BL911" s="99">
        <f t="shared" si="52"/>
        <v>0.746</v>
      </c>
      <c r="CN911" s="97" t="s">
        <v>1607</v>
      </c>
      <c r="CO911" s="96" t="s">
        <v>540</v>
      </c>
      <c r="CP911" s="169" t="s">
        <v>1467</v>
      </c>
      <c r="CQ911" s="169" t="s">
        <v>1461</v>
      </c>
      <c r="CR911" s="98">
        <v>44100</v>
      </c>
      <c r="CS911" s="98">
        <v>76300</v>
      </c>
      <c r="CT911" s="170">
        <v>0.65</v>
      </c>
    </row>
    <row r="912" spans="47:98" ht="21" hidden="1" customHeight="1" x14ac:dyDescent="0.25">
      <c r="AU912" s="99"/>
      <c r="AV912" s="100">
        <v>511</v>
      </c>
      <c r="AW912" s="96" t="s">
        <v>2964</v>
      </c>
      <c r="AX912" s="96" t="s">
        <v>530</v>
      </c>
      <c r="AY912" s="101" t="s">
        <v>152</v>
      </c>
      <c r="AZ912" s="101" t="s">
        <v>177</v>
      </c>
      <c r="BA912" s="102">
        <v>200000</v>
      </c>
      <c r="BB912" s="103">
        <v>42000</v>
      </c>
      <c r="BC912" s="103">
        <v>85000</v>
      </c>
      <c r="BD912" s="102">
        <v>567400</v>
      </c>
      <c r="BE912" s="104">
        <v>4.7E-2</v>
      </c>
      <c r="BF912" s="105">
        <v>0.91</v>
      </c>
      <c r="BG912" s="102">
        <v>18750</v>
      </c>
      <c r="BH912" s="102">
        <v>644300</v>
      </c>
      <c r="BI912" s="106">
        <v>6.4000000000000001E-2</v>
      </c>
      <c r="BJ912" s="96">
        <v>885</v>
      </c>
      <c r="BK912" s="99">
        <f t="shared" si="51"/>
        <v>0.89800000000000002</v>
      </c>
      <c r="BL912" s="99">
        <f t="shared" si="52"/>
        <v>0.41699999999999998</v>
      </c>
      <c r="CN912" s="97" t="s">
        <v>1712</v>
      </c>
      <c r="CO912" s="96" t="s">
        <v>647</v>
      </c>
      <c r="CP912" s="169" t="s">
        <v>1467</v>
      </c>
      <c r="CQ912" s="169" t="s">
        <v>1461</v>
      </c>
      <c r="CR912" s="98">
        <v>42800</v>
      </c>
      <c r="CS912" s="98">
        <v>66700</v>
      </c>
      <c r="CT912" s="170">
        <v>0.56000000000000005</v>
      </c>
    </row>
    <row r="913" spans="47:98" ht="21" hidden="1" customHeight="1" x14ac:dyDescent="0.25">
      <c r="AU913" s="99"/>
      <c r="AV913" s="100">
        <v>587</v>
      </c>
      <c r="AW913" s="96" t="s">
        <v>3043</v>
      </c>
      <c r="AX913" s="96" t="s">
        <v>579</v>
      </c>
      <c r="AY913" s="101" t="s">
        <v>152</v>
      </c>
      <c r="AZ913" s="101" t="s">
        <v>171</v>
      </c>
      <c r="BA913" s="102">
        <v>210500</v>
      </c>
      <c r="BB913" s="103">
        <v>40500</v>
      </c>
      <c r="BC913" s="103">
        <v>75000</v>
      </c>
      <c r="BD913" s="102">
        <v>532400</v>
      </c>
      <c r="BE913" s="104">
        <v>4.3999999999999997E-2</v>
      </c>
      <c r="BF913" s="105">
        <v>0.98</v>
      </c>
      <c r="BG913" s="102">
        <v>26250</v>
      </c>
      <c r="BH913" s="102">
        <v>638400</v>
      </c>
      <c r="BI913" s="106">
        <v>6.9000000000000006E-2</v>
      </c>
      <c r="BJ913" s="96">
        <v>932</v>
      </c>
      <c r="BK913" s="99">
        <f t="shared" si="51"/>
        <v>0.92200000000000004</v>
      </c>
      <c r="BL913" s="99">
        <f t="shared" si="52"/>
        <v>0.28000000000000003</v>
      </c>
      <c r="CN913" s="97" t="s">
        <v>1772</v>
      </c>
      <c r="CO913" s="96" t="s">
        <v>789</v>
      </c>
      <c r="CP913" s="169" t="s">
        <v>1467</v>
      </c>
      <c r="CQ913" s="169" t="s">
        <v>195</v>
      </c>
      <c r="CR913" s="98">
        <v>46800</v>
      </c>
      <c r="CS913" s="98">
        <v>61700</v>
      </c>
      <c r="CT913" s="170">
        <v>0.65</v>
      </c>
    </row>
    <row r="914" spans="47:98" ht="21" hidden="1" customHeight="1" x14ac:dyDescent="0.25">
      <c r="AU914" s="99"/>
      <c r="AV914" s="100">
        <v>72</v>
      </c>
      <c r="AW914" s="96" t="s">
        <v>3050</v>
      </c>
      <c r="AX914" s="96" t="s">
        <v>229</v>
      </c>
      <c r="AY914" s="101" t="s">
        <v>152</v>
      </c>
      <c r="AZ914" s="101" t="s">
        <v>177</v>
      </c>
      <c r="BA914" s="102">
        <v>210000</v>
      </c>
      <c r="BB914" s="103">
        <v>53000</v>
      </c>
      <c r="BC914" s="103">
        <v>97500</v>
      </c>
      <c r="BD914" s="102">
        <v>1019000</v>
      </c>
      <c r="BE914" s="104">
        <v>6.2E-2</v>
      </c>
      <c r="BF914" s="105">
        <v>0.5</v>
      </c>
      <c r="BG914" s="102">
        <v>24000</v>
      </c>
      <c r="BH914" s="102">
        <v>1115000</v>
      </c>
      <c r="BI914" s="106">
        <v>8.4000000000000005E-2</v>
      </c>
      <c r="BJ914" s="96">
        <v>941</v>
      </c>
      <c r="BK914" s="99">
        <f t="shared" si="51"/>
        <v>0.91900000000000004</v>
      </c>
      <c r="BL914" s="99">
        <f t="shared" si="52"/>
        <v>0.93799999999999994</v>
      </c>
      <c r="CN914" s="97" t="s">
        <v>1779</v>
      </c>
      <c r="CO914" s="96" t="s">
        <v>1084</v>
      </c>
      <c r="CP914" s="169" t="s">
        <v>1451</v>
      </c>
      <c r="CQ914" s="169" t="s">
        <v>1507</v>
      </c>
      <c r="CR914" s="98">
        <v>38800</v>
      </c>
      <c r="CS914" s="98">
        <v>61000</v>
      </c>
      <c r="CT914" s="170">
        <v>0.46</v>
      </c>
    </row>
    <row r="915" spans="47:98" ht="21" hidden="1" customHeight="1" x14ac:dyDescent="0.25">
      <c r="AU915" s="99"/>
      <c r="AV915" s="100">
        <v>1182</v>
      </c>
      <c r="AW915" s="96" t="s">
        <v>3071</v>
      </c>
      <c r="AX915" s="96" t="s">
        <v>959</v>
      </c>
      <c r="AY915" s="101" t="s">
        <v>152</v>
      </c>
      <c r="AZ915" s="101" t="s">
        <v>177</v>
      </c>
      <c r="BA915" s="102">
        <v>113000</v>
      </c>
      <c r="BB915" s="103">
        <v>42500</v>
      </c>
      <c r="BC915" s="103">
        <v>56000</v>
      </c>
      <c r="BD915" s="102">
        <v>257600</v>
      </c>
      <c r="BE915" s="104">
        <v>4.2000000000000003E-2</v>
      </c>
      <c r="BF915" s="105">
        <v>0.97</v>
      </c>
      <c r="BG915" s="102">
        <v>11500</v>
      </c>
      <c r="BH915" s="102">
        <v>304900</v>
      </c>
      <c r="BI915" s="106">
        <v>6.0999999999999999E-2</v>
      </c>
      <c r="BJ915" s="96">
        <v>961</v>
      </c>
      <c r="BK915" s="99">
        <f t="shared" si="51"/>
        <v>0.40699999999999997</v>
      </c>
      <c r="BL915" s="99">
        <f t="shared" si="52"/>
        <v>0.45400000000000001</v>
      </c>
      <c r="CN915" s="97">
        <v>1009</v>
      </c>
      <c r="CO915" s="96" t="s">
        <v>919</v>
      </c>
      <c r="CP915" s="169" t="s">
        <v>1467</v>
      </c>
      <c r="CQ915" s="169" t="s">
        <v>177</v>
      </c>
      <c r="CR915" s="98">
        <v>40400</v>
      </c>
      <c r="CS915" s="98">
        <v>47700</v>
      </c>
      <c r="CT915" s="170">
        <v>0.64</v>
      </c>
    </row>
    <row r="916" spans="47:98" ht="21" hidden="1" customHeight="1" x14ac:dyDescent="0.25">
      <c r="AU916" s="99"/>
      <c r="AV916" s="100">
        <v>543</v>
      </c>
      <c r="AW916" s="96" t="s">
        <v>3078</v>
      </c>
      <c r="AX916" s="96" t="s">
        <v>551</v>
      </c>
      <c r="AY916" s="101" t="s">
        <v>159</v>
      </c>
      <c r="AZ916" s="101" t="s">
        <v>195</v>
      </c>
      <c r="BA916" s="102">
        <v>91500</v>
      </c>
      <c r="BB916" s="103">
        <v>41500</v>
      </c>
      <c r="BC916" s="103">
        <v>76000</v>
      </c>
      <c r="BD916" s="102">
        <v>555800</v>
      </c>
      <c r="BE916" s="104">
        <v>6.9000000000000006E-2</v>
      </c>
      <c r="BF916" s="105">
        <v>0.4</v>
      </c>
      <c r="BG916" s="102">
        <v>5250</v>
      </c>
      <c r="BH916" s="102">
        <v>578800</v>
      </c>
      <c r="BI916" s="106">
        <v>7.9000000000000001E-2</v>
      </c>
      <c r="BJ916" s="96">
        <v>967</v>
      </c>
      <c r="BK916" s="99">
        <f t="shared" si="51"/>
        <v>0.22600000000000001</v>
      </c>
      <c r="BL916" s="99">
        <f t="shared" si="52"/>
        <v>0.37</v>
      </c>
      <c r="CN916" s="97" t="s">
        <v>1472</v>
      </c>
      <c r="CO916" s="96" t="s">
        <v>1473</v>
      </c>
      <c r="CP916" s="169" t="s">
        <v>1447</v>
      </c>
      <c r="CQ916" s="169" t="s">
        <v>166</v>
      </c>
      <c r="CR916" s="98">
        <v>51100</v>
      </c>
      <c r="CS916" s="98">
        <v>101000</v>
      </c>
      <c r="CT916" s="169" t="s">
        <v>1459</v>
      </c>
    </row>
    <row r="917" spans="47:98" ht="21" hidden="1" customHeight="1" x14ac:dyDescent="0.25">
      <c r="AU917" s="99"/>
      <c r="AV917" s="100">
        <v>616</v>
      </c>
      <c r="AW917" s="96" t="s">
        <v>3079</v>
      </c>
      <c r="AX917" s="96" t="s">
        <v>551</v>
      </c>
      <c r="AY917" s="101" t="s">
        <v>163</v>
      </c>
      <c r="AZ917" s="101" t="s">
        <v>195</v>
      </c>
      <c r="BA917" s="102">
        <v>129000</v>
      </c>
      <c r="BB917" s="103">
        <v>41500</v>
      </c>
      <c r="BC917" s="103">
        <v>76000</v>
      </c>
      <c r="BD917" s="102">
        <v>517900</v>
      </c>
      <c r="BE917" s="104">
        <v>5.7000000000000002E-2</v>
      </c>
      <c r="BF917" s="105">
        <v>0.4</v>
      </c>
      <c r="BG917" s="102">
        <v>5250</v>
      </c>
      <c r="BH917" s="102">
        <v>517900</v>
      </c>
      <c r="BI917" s="106">
        <v>5.7000000000000002E-2</v>
      </c>
      <c r="BJ917" s="96">
        <v>967</v>
      </c>
      <c r="BK917" s="99">
        <f t="shared" si="51"/>
        <v>0.52300000000000002</v>
      </c>
      <c r="BL917" s="99">
        <f t="shared" si="52"/>
        <v>0.37</v>
      </c>
      <c r="CN917" s="97" t="s">
        <v>1610</v>
      </c>
      <c r="CO917" s="96" t="s">
        <v>514</v>
      </c>
      <c r="CP917" s="169" t="s">
        <v>1462</v>
      </c>
      <c r="CQ917" s="169" t="s">
        <v>1461</v>
      </c>
      <c r="CR917" s="98">
        <v>44900</v>
      </c>
      <c r="CS917" s="98">
        <v>76000</v>
      </c>
      <c r="CT917" s="170">
        <v>0.56000000000000005</v>
      </c>
    </row>
    <row r="918" spans="47:98" ht="21" hidden="1" customHeight="1" x14ac:dyDescent="0.25">
      <c r="AU918" s="99"/>
      <c r="AV918" s="100">
        <v>304</v>
      </c>
      <c r="AW918" s="96" t="s">
        <v>3116</v>
      </c>
      <c r="AX918" s="96" t="s">
        <v>393</v>
      </c>
      <c r="AY918" s="101" t="s">
        <v>152</v>
      </c>
      <c r="AZ918" s="101" t="s">
        <v>177</v>
      </c>
      <c r="BA918" s="102">
        <v>174000</v>
      </c>
      <c r="BB918" s="103">
        <v>51000</v>
      </c>
      <c r="BC918" s="103">
        <v>81000</v>
      </c>
      <c r="BD918" s="102">
        <v>689400</v>
      </c>
      <c r="BE918" s="104">
        <v>5.6000000000000001E-2</v>
      </c>
      <c r="BF918" s="105">
        <v>0.97</v>
      </c>
      <c r="BG918" s="102">
        <v>17750</v>
      </c>
      <c r="BH918" s="102">
        <v>763100</v>
      </c>
      <c r="BI918" s="106">
        <v>7.5999999999999998E-2</v>
      </c>
      <c r="BJ918" s="96">
        <v>994</v>
      </c>
      <c r="BK918" s="99">
        <f t="shared" si="51"/>
        <v>0.81299999999999994</v>
      </c>
      <c r="BL918" s="99">
        <f t="shared" si="52"/>
        <v>0.91100000000000003</v>
      </c>
      <c r="CN918" s="97" t="s">
        <v>1493</v>
      </c>
      <c r="CO918" s="96" t="s">
        <v>340</v>
      </c>
      <c r="CP918" s="169" t="s">
        <v>1467</v>
      </c>
      <c r="CQ918" s="169" t="s">
        <v>1454</v>
      </c>
      <c r="CR918" s="98">
        <v>55000</v>
      </c>
      <c r="CS918" s="98">
        <v>91000</v>
      </c>
      <c r="CT918" s="170">
        <v>0.52</v>
      </c>
    </row>
    <row r="919" spans="47:98" ht="21" hidden="1" customHeight="1" x14ac:dyDescent="0.25">
      <c r="AU919" s="99"/>
      <c r="AV919" s="100">
        <v>676</v>
      </c>
      <c r="AW919" s="96" t="s">
        <v>3138</v>
      </c>
      <c r="AX919" s="96" t="s">
        <v>636</v>
      </c>
      <c r="AY919" s="101" t="s">
        <v>152</v>
      </c>
      <c r="AZ919" s="101" t="s">
        <v>177</v>
      </c>
      <c r="BA919" s="102">
        <v>112000</v>
      </c>
      <c r="BB919" s="103">
        <v>43000</v>
      </c>
      <c r="BC919" s="103">
        <v>72000</v>
      </c>
      <c r="BD919" s="102">
        <v>487000</v>
      </c>
      <c r="BE919" s="104">
        <v>5.8999999999999997E-2</v>
      </c>
      <c r="BF919" s="105">
        <v>0.99</v>
      </c>
      <c r="BG919" s="102">
        <v>5250</v>
      </c>
      <c r="BH919" s="102">
        <v>509500</v>
      </c>
      <c r="BI919" s="106">
        <v>6.7000000000000004E-2</v>
      </c>
      <c r="BJ919" s="96">
        <v>1016</v>
      </c>
      <c r="BK919" s="99">
        <f t="shared" si="51"/>
        <v>0.39900000000000002</v>
      </c>
      <c r="BL919" s="99">
        <f t="shared" si="52"/>
        <v>0.51</v>
      </c>
      <c r="CN919" s="97" t="s">
        <v>1573</v>
      </c>
      <c r="CO919" s="96" t="s">
        <v>355</v>
      </c>
      <c r="CP919" s="169" t="s">
        <v>1466</v>
      </c>
      <c r="CQ919" s="169" t="s">
        <v>1461</v>
      </c>
      <c r="CR919" s="98">
        <v>46300</v>
      </c>
      <c r="CS919" s="98">
        <v>80300</v>
      </c>
      <c r="CT919" s="170">
        <v>0.6</v>
      </c>
    </row>
    <row r="920" spans="47:98" ht="21" hidden="1" customHeight="1" x14ac:dyDescent="0.25">
      <c r="AU920" s="99"/>
      <c r="AV920" s="100">
        <v>45</v>
      </c>
      <c r="AW920" s="96" t="s">
        <v>2061</v>
      </c>
      <c r="AX920" s="96" t="s">
        <v>202</v>
      </c>
      <c r="AY920" s="101" t="s">
        <v>152</v>
      </c>
      <c r="AZ920" s="101" t="s">
        <v>173</v>
      </c>
      <c r="BA920" s="102">
        <v>220000</v>
      </c>
      <c r="BB920" s="103">
        <v>52500</v>
      </c>
      <c r="BC920" s="103">
        <v>119000</v>
      </c>
      <c r="BD920" s="102">
        <v>1118000</v>
      </c>
      <c r="BE920" s="104">
        <v>6.3E-2</v>
      </c>
      <c r="BF920" s="105">
        <v>0.49</v>
      </c>
      <c r="BG920" s="102">
        <v>31750</v>
      </c>
      <c r="BH920" s="102">
        <v>1249000</v>
      </c>
      <c r="BI920" s="106">
        <v>9.6000000000000002E-2</v>
      </c>
      <c r="BJ920" s="96">
        <v>86</v>
      </c>
      <c r="BK920" s="99">
        <f t="shared" si="51"/>
        <v>0.96599999999999997</v>
      </c>
      <c r="BL920" s="99">
        <f t="shared" si="52"/>
        <v>0.93500000000000005</v>
      </c>
      <c r="CN920" s="97" t="s">
        <v>1601</v>
      </c>
      <c r="CO920" s="96" t="s">
        <v>526</v>
      </c>
      <c r="CP920" s="169" t="s">
        <v>1451</v>
      </c>
      <c r="CQ920" s="169" t="s">
        <v>1461</v>
      </c>
      <c r="CR920" s="98">
        <v>44000</v>
      </c>
      <c r="CS920" s="98">
        <v>76800</v>
      </c>
      <c r="CT920" s="170">
        <v>0.53</v>
      </c>
    </row>
    <row r="921" spans="47:98" ht="21" hidden="1" customHeight="1" x14ac:dyDescent="0.25">
      <c r="AU921" s="99"/>
      <c r="AV921" s="100">
        <v>148</v>
      </c>
      <c r="AW921" s="96" t="s">
        <v>2062</v>
      </c>
      <c r="AX921" s="96" t="s">
        <v>283</v>
      </c>
      <c r="AY921" s="101" t="s">
        <v>152</v>
      </c>
      <c r="AZ921" s="101" t="s">
        <v>177</v>
      </c>
      <c r="BA921" s="102">
        <v>191000</v>
      </c>
      <c r="BB921" s="103">
        <v>52000</v>
      </c>
      <c r="BC921" s="103">
        <v>89000</v>
      </c>
      <c r="BD921" s="102">
        <v>847900</v>
      </c>
      <c r="BE921" s="104">
        <v>5.8999999999999997E-2</v>
      </c>
      <c r="BF921" s="105">
        <v>0.84</v>
      </c>
      <c r="BG921" s="102">
        <v>17250</v>
      </c>
      <c r="BH921" s="102">
        <v>916800</v>
      </c>
      <c r="BI921" s="106">
        <v>7.4999999999999997E-2</v>
      </c>
      <c r="BJ921" s="96">
        <v>87</v>
      </c>
      <c r="BK921" s="99">
        <f t="shared" si="51"/>
        <v>0.874</v>
      </c>
      <c r="BL921" s="99">
        <f t="shared" si="52"/>
        <v>0.92400000000000004</v>
      </c>
      <c r="CN921" s="97">
        <v>76</v>
      </c>
      <c r="CO921" s="96" t="s">
        <v>253</v>
      </c>
      <c r="CP921" s="169" t="s">
        <v>1448</v>
      </c>
      <c r="CQ921" s="169" t="s">
        <v>1461</v>
      </c>
      <c r="CR921" s="98">
        <v>51000</v>
      </c>
      <c r="CS921" s="98">
        <v>95700</v>
      </c>
      <c r="CT921" s="170">
        <v>0.48</v>
      </c>
    </row>
    <row r="922" spans="47:98" ht="21" hidden="1" customHeight="1" x14ac:dyDescent="0.25">
      <c r="AU922" s="99"/>
      <c r="AV922" s="100">
        <v>1418</v>
      </c>
      <c r="AW922" s="96" t="s">
        <v>2341</v>
      </c>
      <c r="AX922" s="96" t="s">
        <v>1079</v>
      </c>
      <c r="AY922" s="101" t="s">
        <v>152</v>
      </c>
      <c r="AZ922" s="101" t="s">
        <v>177</v>
      </c>
      <c r="BA922" s="102">
        <v>152500</v>
      </c>
      <c r="BB922" s="103">
        <v>41000</v>
      </c>
      <c r="BC922" s="103">
        <v>63000</v>
      </c>
      <c r="BD922" s="102">
        <v>79680</v>
      </c>
      <c r="BE922" s="104">
        <v>1.4999999999999999E-2</v>
      </c>
      <c r="BF922" s="105">
        <v>0.98</v>
      </c>
      <c r="BG922" s="102">
        <v>11250</v>
      </c>
      <c r="BH922" s="102">
        <v>126600</v>
      </c>
      <c r="BI922" s="106">
        <v>2.8000000000000001E-2</v>
      </c>
      <c r="BJ922" s="96">
        <v>369</v>
      </c>
      <c r="BK922" s="99">
        <f t="shared" si="51"/>
        <v>0.69299999999999995</v>
      </c>
      <c r="BL922" s="99">
        <f t="shared" si="52"/>
        <v>0.32800000000000001</v>
      </c>
      <c r="CN922" s="97" t="s">
        <v>1498</v>
      </c>
      <c r="CO922" s="96" t="s">
        <v>259</v>
      </c>
      <c r="CP922" s="169" t="s">
        <v>1447</v>
      </c>
      <c r="CQ922" s="169" t="s">
        <v>1461</v>
      </c>
      <c r="CR922" s="98">
        <v>49300</v>
      </c>
      <c r="CS922" s="98">
        <v>89500</v>
      </c>
      <c r="CT922" s="170">
        <v>0.52</v>
      </c>
    </row>
    <row r="923" spans="47:98" ht="21" hidden="1" customHeight="1" x14ac:dyDescent="0.25">
      <c r="AU923" s="99"/>
      <c r="AV923" s="100">
        <v>169</v>
      </c>
      <c r="AW923" s="96" t="s">
        <v>2561</v>
      </c>
      <c r="AX923" s="96" t="s">
        <v>299</v>
      </c>
      <c r="AY923" s="101" t="s">
        <v>152</v>
      </c>
      <c r="AZ923" s="101" t="s">
        <v>177</v>
      </c>
      <c r="BA923" s="102">
        <v>201000</v>
      </c>
      <c r="BB923" s="103">
        <v>49500</v>
      </c>
      <c r="BC923" s="103">
        <v>88500</v>
      </c>
      <c r="BD923" s="102">
        <v>832300</v>
      </c>
      <c r="BE923" s="104">
        <v>5.7000000000000002E-2</v>
      </c>
      <c r="BF923" s="105">
        <v>0.72</v>
      </c>
      <c r="BG923" s="102">
        <v>22000</v>
      </c>
      <c r="BH923" s="102">
        <v>920900</v>
      </c>
      <c r="BI923" s="106">
        <v>7.8E-2</v>
      </c>
      <c r="BJ923" s="96">
        <v>576</v>
      </c>
      <c r="BK923" s="99">
        <f t="shared" si="51"/>
        <v>0.90100000000000002</v>
      </c>
      <c r="BL923" s="99">
        <f t="shared" si="52"/>
        <v>0.86</v>
      </c>
      <c r="CN923" s="97" t="s">
        <v>1779</v>
      </c>
      <c r="CO923" s="96" t="s">
        <v>880</v>
      </c>
      <c r="CP923" s="169" t="s">
        <v>1448</v>
      </c>
      <c r="CQ923" s="169" t="s">
        <v>192</v>
      </c>
      <c r="CR923" s="98">
        <v>36700</v>
      </c>
      <c r="CS923" s="98">
        <v>61000</v>
      </c>
      <c r="CT923" s="170">
        <v>0.61</v>
      </c>
    </row>
    <row r="924" spans="47:98" ht="21" hidden="1" customHeight="1" x14ac:dyDescent="0.25">
      <c r="AU924" s="99"/>
      <c r="AV924" s="100">
        <v>731</v>
      </c>
      <c r="AW924" s="96" t="s">
        <v>2574</v>
      </c>
      <c r="AX924" s="96" t="s">
        <v>675</v>
      </c>
      <c r="AY924" s="101" t="s">
        <v>159</v>
      </c>
      <c r="AZ924" s="101" t="s">
        <v>195</v>
      </c>
      <c r="BA924" s="102">
        <v>84500</v>
      </c>
      <c r="BB924" s="103">
        <v>40000</v>
      </c>
      <c r="BC924" s="103">
        <v>72500</v>
      </c>
      <c r="BD924" s="102">
        <v>459400</v>
      </c>
      <c r="BE924" s="104">
        <v>6.5000000000000002E-2</v>
      </c>
      <c r="BF924" s="105">
        <v>0.68</v>
      </c>
      <c r="BG924" s="102">
        <v>6250</v>
      </c>
      <c r="BH924" s="102">
        <v>489600</v>
      </c>
      <c r="BI924" s="106">
        <v>8.1000000000000003E-2</v>
      </c>
      <c r="BJ924" s="96">
        <v>585</v>
      </c>
      <c r="BK924" s="99">
        <f t="shared" si="51"/>
        <v>0.15</v>
      </c>
      <c r="BL924" s="99">
        <f t="shared" si="52"/>
        <v>0.23899999999999999</v>
      </c>
      <c r="CN924" s="97" t="s">
        <v>1693</v>
      </c>
      <c r="CO924" s="96" t="s">
        <v>752</v>
      </c>
      <c r="CP924" s="169" t="s">
        <v>1448</v>
      </c>
      <c r="CQ924" s="169" t="s">
        <v>195</v>
      </c>
      <c r="CR924" s="98">
        <v>40100</v>
      </c>
      <c r="CS924" s="98">
        <v>68200</v>
      </c>
      <c r="CT924" s="170">
        <v>0.54</v>
      </c>
    </row>
    <row r="925" spans="47:98" ht="21" hidden="1" customHeight="1" x14ac:dyDescent="0.25">
      <c r="AU925" s="99"/>
      <c r="AV925" s="100">
        <v>832</v>
      </c>
      <c r="AW925" s="96" t="s">
        <v>2575</v>
      </c>
      <c r="AX925" s="96" t="s">
        <v>675</v>
      </c>
      <c r="AY925" s="101" t="s">
        <v>163</v>
      </c>
      <c r="AZ925" s="101" t="s">
        <v>195</v>
      </c>
      <c r="BA925" s="102">
        <v>129500</v>
      </c>
      <c r="BB925" s="103">
        <v>40000</v>
      </c>
      <c r="BC925" s="103">
        <v>72500</v>
      </c>
      <c r="BD925" s="102">
        <v>414500</v>
      </c>
      <c r="BE925" s="104">
        <v>0.05</v>
      </c>
      <c r="BF925" s="105">
        <v>0.68</v>
      </c>
      <c r="BG925" s="102">
        <v>6250</v>
      </c>
      <c r="BH925" s="102">
        <v>414500</v>
      </c>
      <c r="BI925" s="106">
        <v>0.05</v>
      </c>
      <c r="BJ925" s="96">
        <v>585</v>
      </c>
      <c r="BK925" s="99">
        <f t="shared" si="51"/>
        <v>0.52700000000000002</v>
      </c>
      <c r="BL925" s="99">
        <f t="shared" si="52"/>
        <v>0.23899999999999999</v>
      </c>
      <c r="CN925" s="97" t="s">
        <v>1838</v>
      </c>
      <c r="CO925" s="96" t="s">
        <v>1033</v>
      </c>
      <c r="CP925" s="169" t="s">
        <v>1462</v>
      </c>
      <c r="CQ925" s="169" t="s">
        <v>1476</v>
      </c>
      <c r="CR925" s="98">
        <v>35400</v>
      </c>
      <c r="CS925" s="98">
        <v>54600</v>
      </c>
      <c r="CT925" s="170">
        <v>0.5</v>
      </c>
    </row>
    <row r="926" spans="47:98" ht="21" hidden="1" customHeight="1" x14ac:dyDescent="0.25">
      <c r="AU926" s="99"/>
      <c r="AV926" s="100">
        <v>819</v>
      </c>
      <c r="AW926" s="96" t="s">
        <v>2576</v>
      </c>
      <c r="AX926" s="96" t="s">
        <v>730</v>
      </c>
      <c r="AY926" s="101" t="s">
        <v>152</v>
      </c>
      <c r="AZ926" s="101" t="s">
        <v>177</v>
      </c>
      <c r="BA926" s="102">
        <v>227500</v>
      </c>
      <c r="BB926" s="103">
        <v>39500</v>
      </c>
      <c r="BC926" s="103">
        <v>83500</v>
      </c>
      <c r="BD926" s="102">
        <v>424300</v>
      </c>
      <c r="BE926" s="104">
        <v>3.6999999999999998E-2</v>
      </c>
      <c r="BF926" s="105">
        <v>0.35</v>
      </c>
      <c r="BG926" s="102">
        <v>21000</v>
      </c>
      <c r="BH926" s="102">
        <v>511900</v>
      </c>
      <c r="BI926" s="106">
        <v>5.3999999999999999E-2</v>
      </c>
      <c r="BJ926" s="96">
        <v>586</v>
      </c>
      <c r="BK926" s="99">
        <f t="shared" si="51"/>
        <v>0.98699999999999999</v>
      </c>
      <c r="BL926" s="99">
        <f t="shared" si="52"/>
        <v>0.19600000000000001</v>
      </c>
      <c r="CN926" s="97" t="s">
        <v>1690</v>
      </c>
      <c r="CO926" s="96" t="s">
        <v>662</v>
      </c>
      <c r="CP926" s="169" t="s">
        <v>1462</v>
      </c>
      <c r="CQ926" s="169" t="s">
        <v>195</v>
      </c>
      <c r="CR926" s="98">
        <v>41900</v>
      </c>
      <c r="CS926" s="98">
        <v>68500</v>
      </c>
      <c r="CT926" s="170">
        <v>0.56000000000000005</v>
      </c>
    </row>
    <row r="927" spans="47:98" ht="21" hidden="1" customHeight="1" x14ac:dyDescent="0.25">
      <c r="AU927" s="99"/>
      <c r="AV927" s="100">
        <v>684</v>
      </c>
      <c r="AW927" s="96" t="s">
        <v>2585</v>
      </c>
      <c r="AX927" s="96" t="s">
        <v>641</v>
      </c>
      <c r="AY927" s="101" t="s">
        <v>152</v>
      </c>
      <c r="AZ927" s="101" t="s">
        <v>177</v>
      </c>
      <c r="BA927" s="102">
        <v>191000</v>
      </c>
      <c r="BB927" s="103">
        <v>43000</v>
      </c>
      <c r="BC927" s="103">
        <v>71500</v>
      </c>
      <c r="BD927" s="102">
        <v>483500</v>
      </c>
      <c r="BE927" s="104">
        <v>4.3999999999999997E-2</v>
      </c>
      <c r="BF927" s="105">
        <v>0.85</v>
      </c>
      <c r="BG927" s="102">
        <v>11500</v>
      </c>
      <c r="BH927" s="102">
        <v>532200</v>
      </c>
      <c r="BI927" s="106">
        <v>5.5E-2</v>
      </c>
      <c r="BJ927" s="96">
        <v>597</v>
      </c>
      <c r="BK927" s="99">
        <f t="shared" si="51"/>
        <v>0.874</v>
      </c>
      <c r="BL927" s="99">
        <f t="shared" si="52"/>
        <v>0.51</v>
      </c>
      <c r="CN927" s="97" t="s">
        <v>1552</v>
      </c>
      <c r="CO927" s="96" t="s">
        <v>320</v>
      </c>
      <c r="CP927" s="169" t="s">
        <v>1462</v>
      </c>
      <c r="CQ927" s="169" t="s">
        <v>1479</v>
      </c>
      <c r="CR927" s="98">
        <v>46400</v>
      </c>
      <c r="CS927" s="98">
        <v>82000</v>
      </c>
      <c r="CT927" s="170">
        <v>0.52</v>
      </c>
    </row>
    <row r="928" spans="47:98" ht="21" hidden="1" customHeight="1" x14ac:dyDescent="0.25">
      <c r="AU928" s="99"/>
      <c r="AV928" s="100">
        <v>895</v>
      </c>
      <c r="AW928" s="96" t="s">
        <v>2613</v>
      </c>
      <c r="AX928" s="96" t="s">
        <v>778</v>
      </c>
      <c r="AY928" s="101" t="s">
        <v>152</v>
      </c>
      <c r="AZ928" s="101" t="s">
        <v>177</v>
      </c>
      <c r="BA928" s="102">
        <v>184500</v>
      </c>
      <c r="BB928" s="103">
        <v>46500</v>
      </c>
      <c r="BC928" s="103">
        <v>67000</v>
      </c>
      <c r="BD928" s="102">
        <v>383900</v>
      </c>
      <c r="BE928" s="104">
        <v>3.9E-2</v>
      </c>
      <c r="BF928" s="105">
        <v>0.93</v>
      </c>
      <c r="BG928" s="102">
        <v>16750</v>
      </c>
      <c r="BH928" s="102">
        <v>451700</v>
      </c>
      <c r="BI928" s="106">
        <v>5.5E-2</v>
      </c>
      <c r="BJ928" s="96">
        <v>618</v>
      </c>
      <c r="BK928" s="99">
        <f t="shared" si="51"/>
        <v>0.85199999999999998</v>
      </c>
      <c r="BL928" s="99">
        <f t="shared" si="52"/>
        <v>0.746</v>
      </c>
      <c r="CN928" s="97" t="s">
        <v>1787</v>
      </c>
      <c r="CO928" s="96" t="s">
        <v>900</v>
      </c>
      <c r="CP928" s="169" t="s">
        <v>1462</v>
      </c>
      <c r="CQ928" s="169" t="s">
        <v>195</v>
      </c>
      <c r="CR928" s="98">
        <v>40100</v>
      </c>
      <c r="CS928" s="98">
        <v>60300</v>
      </c>
      <c r="CT928" s="170">
        <v>0.59</v>
      </c>
    </row>
    <row r="929" spans="47:98" ht="21" hidden="1" customHeight="1" x14ac:dyDescent="0.25">
      <c r="AU929" s="99"/>
      <c r="AV929" s="100">
        <v>279</v>
      </c>
      <c r="AW929" s="96" t="s">
        <v>2958</v>
      </c>
      <c r="AX929" s="96" t="s">
        <v>375</v>
      </c>
      <c r="AY929" s="101" t="s">
        <v>159</v>
      </c>
      <c r="AZ929" s="101" t="s">
        <v>192</v>
      </c>
      <c r="BA929" s="102">
        <v>101000</v>
      </c>
      <c r="BB929" s="103">
        <v>47000</v>
      </c>
      <c r="BC929" s="103">
        <v>76500</v>
      </c>
      <c r="BD929" s="102">
        <v>714000</v>
      </c>
      <c r="BE929" s="104">
        <v>7.2999999999999995E-2</v>
      </c>
      <c r="BF929" s="105">
        <v>0.65</v>
      </c>
      <c r="BG929" s="102">
        <v>9250</v>
      </c>
      <c r="BH929" s="102">
        <v>753800</v>
      </c>
      <c r="BI929" s="106">
        <v>9.0999999999999998E-2</v>
      </c>
      <c r="BJ929" s="96">
        <v>880</v>
      </c>
      <c r="BK929" s="99">
        <f t="shared" si="51"/>
        <v>0.32</v>
      </c>
      <c r="BL929" s="99">
        <f t="shared" si="52"/>
        <v>0.76800000000000002</v>
      </c>
      <c r="CN929" s="97" t="s">
        <v>1583</v>
      </c>
      <c r="CO929" s="96" t="s">
        <v>350</v>
      </c>
      <c r="CP929" s="169" t="s">
        <v>1462</v>
      </c>
      <c r="CQ929" s="169" t="s">
        <v>195</v>
      </c>
      <c r="CR929" s="98">
        <v>48800</v>
      </c>
      <c r="CS929" s="98">
        <v>79000</v>
      </c>
      <c r="CT929" s="170">
        <v>0.52</v>
      </c>
    </row>
    <row r="930" spans="47:98" ht="21" hidden="1" customHeight="1" x14ac:dyDescent="0.25">
      <c r="AU930" s="99"/>
      <c r="AV930" s="100">
        <v>375</v>
      </c>
      <c r="AW930" s="96" t="s">
        <v>2959</v>
      </c>
      <c r="AX930" s="96" t="s">
        <v>375</v>
      </c>
      <c r="AY930" s="101" t="s">
        <v>163</v>
      </c>
      <c r="AZ930" s="101" t="s">
        <v>192</v>
      </c>
      <c r="BA930" s="102">
        <v>172500</v>
      </c>
      <c r="BB930" s="103">
        <v>47000</v>
      </c>
      <c r="BC930" s="103">
        <v>76500</v>
      </c>
      <c r="BD930" s="102">
        <v>642600</v>
      </c>
      <c r="BE930" s="104">
        <v>5.3999999999999999E-2</v>
      </c>
      <c r="BF930" s="105">
        <v>0.65</v>
      </c>
      <c r="BG930" s="102">
        <v>9250</v>
      </c>
      <c r="BH930" s="102">
        <v>642600</v>
      </c>
      <c r="BI930" s="106">
        <v>5.3999999999999999E-2</v>
      </c>
      <c r="BJ930" s="96">
        <v>880</v>
      </c>
      <c r="BK930" s="99">
        <f t="shared" si="51"/>
        <v>0.80200000000000005</v>
      </c>
      <c r="BL930" s="99">
        <f t="shared" si="52"/>
        <v>0.76800000000000002</v>
      </c>
      <c r="CN930" s="97">
        <v>805</v>
      </c>
      <c r="CO930" s="96" t="s">
        <v>816</v>
      </c>
      <c r="CP930" s="169" t="s">
        <v>1462</v>
      </c>
      <c r="CQ930" s="169" t="s">
        <v>195</v>
      </c>
      <c r="CR930" s="98">
        <v>39900</v>
      </c>
      <c r="CS930" s="98">
        <v>62500</v>
      </c>
      <c r="CT930" s="170">
        <v>0.51</v>
      </c>
    </row>
    <row r="931" spans="47:98" ht="21" hidden="1" customHeight="1" x14ac:dyDescent="0.25">
      <c r="AU931" s="99"/>
      <c r="AV931" s="100">
        <v>812</v>
      </c>
      <c r="AW931" s="96" t="s">
        <v>2046</v>
      </c>
      <c r="AX931" s="96" t="s">
        <v>725</v>
      </c>
      <c r="AY931" s="101" t="s">
        <v>212</v>
      </c>
      <c r="AZ931" s="101" t="s">
        <v>213</v>
      </c>
      <c r="BA931" s="102">
        <v>99500</v>
      </c>
      <c r="BB931" s="103">
        <v>40000</v>
      </c>
      <c r="BC931" s="103">
        <v>72000</v>
      </c>
      <c r="BD931" s="102">
        <v>426600</v>
      </c>
      <c r="BE931" s="104">
        <v>5.8000000000000003E-2</v>
      </c>
      <c r="BF931" s="105">
        <v>0.76</v>
      </c>
      <c r="BG931" s="102">
        <v>6750</v>
      </c>
      <c r="BH931" s="102">
        <v>455000</v>
      </c>
      <c r="BI931" s="106">
        <v>7.0000000000000007E-2</v>
      </c>
      <c r="BJ931" s="96">
        <v>72</v>
      </c>
      <c r="BK931" s="99">
        <f t="shared" si="51"/>
        <v>0.312</v>
      </c>
      <c r="BL931" s="99">
        <f t="shared" si="52"/>
        <v>0.23899999999999999</v>
      </c>
      <c r="CN931" s="97" t="s">
        <v>1777</v>
      </c>
      <c r="CO931" s="96" t="s">
        <v>993</v>
      </c>
      <c r="CP931" s="169" t="s">
        <v>1462</v>
      </c>
      <c r="CQ931" s="169" t="s">
        <v>195</v>
      </c>
      <c r="CR931" s="98">
        <v>37800</v>
      </c>
      <c r="CS931" s="98">
        <v>61200</v>
      </c>
      <c r="CT931" s="170">
        <v>0.56000000000000005</v>
      </c>
    </row>
    <row r="932" spans="47:98" ht="21" hidden="1" customHeight="1" x14ac:dyDescent="0.25">
      <c r="AU932" s="99"/>
      <c r="AV932" s="100">
        <v>1291</v>
      </c>
      <c r="AW932" s="96" t="s">
        <v>2123</v>
      </c>
      <c r="AX932" s="96" t="s">
        <v>1023</v>
      </c>
      <c r="AY932" s="101" t="s">
        <v>152</v>
      </c>
      <c r="AZ932" s="101" t="s">
        <v>177</v>
      </c>
      <c r="BA932" s="102">
        <v>142500</v>
      </c>
      <c r="BB932" s="103">
        <v>40000</v>
      </c>
      <c r="BC932" s="103">
        <v>60000</v>
      </c>
      <c r="BD932" s="102">
        <v>197700</v>
      </c>
      <c r="BE932" s="104">
        <v>3.1E-2</v>
      </c>
      <c r="BF932" s="105">
        <v>1</v>
      </c>
      <c r="BG932" s="102">
        <v>15750</v>
      </c>
      <c r="BH932" s="102">
        <v>267200</v>
      </c>
      <c r="BI932" s="106">
        <v>5.3999999999999999E-2</v>
      </c>
      <c r="BJ932" s="96">
        <v>138</v>
      </c>
      <c r="BK932" s="99">
        <f t="shared" si="51"/>
        <v>0.60399999999999998</v>
      </c>
      <c r="BL932" s="99">
        <f t="shared" si="52"/>
        <v>0.23899999999999999</v>
      </c>
      <c r="CN932" s="97" t="s">
        <v>1693</v>
      </c>
      <c r="CO932" s="96" t="s">
        <v>673</v>
      </c>
      <c r="CP932" s="169" t="s">
        <v>1462</v>
      </c>
      <c r="CQ932" s="169" t="s">
        <v>195</v>
      </c>
      <c r="CR932" s="98">
        <v>43200</v>
      </c>
      <c r="CS932" s="98">
        <v>68200</v>
      </c>
      <c r="CT932" s="170">
        <v>0.48</v>
      </c>
    </row>
    <row r="933" spans="47:98" ht="21" hidden="1" customHeight="1" x14ac:dyDescent="0.25">
      <c r="AU933" s="99"/>
      <c r="AV933" s="100">
        <v>133</v>
      </c>
      <c r="AW933" s="96" t="s">
        <v>2134</v>
      </c>
      <c r="AX933" s="96" t="s">
        <v>273</v>
      </c>
      <c r="AY933" s="101" t="s">
        <v>159</v>
      </c>
      <c r="AZ933" s="101" t="s">
        <v>192</v>
      </c>
      <c r="BA933" s="102">
        <v>105000</v>
      </c>
      <c r="BB933" s="103">
        <v>49000</v>
      </c>
      <c r="BC933" s="103">
        <v>90000</v>
      </c>
      <c r="BD933" s="102">
        <v>872700</v>
      </c>
      <c r="BE933" s="104">
        <v>7.9000000000000001E-2</v>
      </c>
      <c r="BF933" s="105">
        <v>0.82</v>
      </c>
      <c r="BG933" s="102">
        <v>8500</v>
      </c>
      <c r="BH933" s="102">
        <v>909100</v>
      </c>
      <c r="BI933" s="106">
        <v>9.4E-2</v>
      </c>
      <c r="BJ933" s="96">
        <v>150</v>
      </c>
      <c r="BK933" s="99">
        <f t="shared" si="51"/>
        <v>0.34799999999999998</v>
      </c>
      <c r="BL933" s="99">
        <f t="shared" si="52"/>
        <v>0.83399999999999996</v>
      </c>
      <c r="CN933" s="97" t="s">
        <v>1636</v>
      </c>
      <c r="CO933" s="96" t="s">
        <v>573</v>
      </c>
      <c r="CP933" s="169" t="s">
        <v>1462</v>
      </c>
      <c r="CQ933" s="169" t="s">
        <v>195</v>
      </c>
      <c r="CR933" s="98">
        <v>44700</v>
      </c>
      <c r="CS933" s="98">
        <v>72800</v>
      </c>
      <c r="CT933" s="170">
        <v>0.49</v>
      </c>
    </row>
    <row r="934" spans="47:98" ht="21" hidden="1" customHeight="1" x14ac:dyDescent="0.25">
      <c r="AU934" s="99"/>
      <c r="AV934" s="100">
        <v>178</v>
      </c>
      <c r="AW934" s="96" t="s">
        <v>2135</v>
      </c>
      <c r="AX934" s="96" t="s">
        <v>273</v>
      </c>
      <c r="AY934" s="101" t="s">
        <v>163</v>
      </c>
      <c r="AZ934" s="101" t="s">
        <v>192</v>
      </c>
      <c r="BA934" s="102">
        <v>168000</v>
      </c>
      <c r="BB934" s="103">
        <v>49000</v>
      </c>
      <c r="BC934" s="103">
        <v>90000</v>
      </c>
      <c r="BD934" s="102">
        <v>809600</v>
      </c>
      <c r="BE934" s="104">
        <v>6.2E-2</v>
      </c>
      <c r="BF934" s="105">
        <v>0.82</v>
      </c>
      <c r="BG934" s="102">
        <v>8500</v>
      </c>
      <c r="BH934" s="102">
        <v>809600</v>
      </c>
      <c r="BI934" s="106">
        <v>6.2E-2</v>
      </c>
      <c r="BJ934" s="96">
        <v>150</v>
      </c>
      <c r="BK934" s="99">
        <f t="shared" si="51"/>
        <v>0.78100000000000003</v>
      </c>
      <c r="BL934" s="99">
        <f t="shared" si="52"/>
        <v>0.83399999999999996</v>
      </c>
      <c r="CN934" s="97" t="s">
        <v>1641</v>
      </c>
      <c r="CO934" s="96" t="s">
        <v>645</v>
      </c>
      <c r="CP934" s="169" t="s">
        <v>1462</v>
      </c>
      <c r="CQ934" s="169" t="s">
        <v>1461</v>
      </c>
      <c r="CR934" s="98">
        <v>43300</v>
      </c>
      <c r="CS934" s="98">
        <v>72300</v>
      </c>
      <c r="CT934" s="170">
        <v>0.52</v>
      </c>
    </row>
    <row r="935" spans="47:98" ht="21" hidden="1" customHeight="1" x14ac:dyDescent="0.25">
      <c r="AU935" s="99"/>
      <c r="AV935" s="100">
        <v>1174</v>
      </c>
      <c r="AW935" s="96" t="s">
        <v>2138</v>
      </c>
      <c r="AX935" s="96" t="s">
        <v>953</v>
      </c>
      <c r="AY935" s="101" t="s">
        <v>159</v>
      </c>
      <c r="AZ935" s="101" t="s">
        <v>195</v>
      </c>
      <c r="BA935" s="102">
        <v>96500</v>
      </c>
      <c r="BB935" s="103">
        <v>36000</v>
      </c>
      <c r="BC935" s="103">
        <v>60500</v>
      </c>
      <c r="BD935" s="102">
        <v>261100</v>
      </c>
      <c r="BE935" s="104">
        <v>4.5999999999999999E-2</v>
      </c>
      <c r="BF935" s="105">
        <v>0.74</v>
      </c>
      <c r="BG935" s="102">
        <v>7500</v>
      </c>
      <c r="BH935" s="102">
        <v>293900</v>
      </c>
      <c r="BI935" s="106">
        <v>6.0999999999999999E-2</v>
      </c>
      <c r="BJ935" s="96">
        <v>152</v>
      </c>
      <c r="BK935" s="99">
        <f t="shared" si="51"/>
        <v>0.27500000000000002</v>
      </c>
      <c r="BL935" s="99">
        <f t="shared" si="52"/>
        <v>4.2999999999999997E-2</v>
      </c>
      <c r="CN935" s="97" t="s">
        <v>1685</v>
      </c>
      <c r="CO935" s="96" t="s">
        <v>822</v>
      </c>
      <c r="CP935" s="169" t="s">
        <v>1462</v>
      </c>
      <c r="CQ935" s="169" t="s">
        <v>460</v>
      </c>
      <c r="CR935" s="98">
        <v>36000</v>
      </c>
      <c r="CS935" s="98">
        <v>68800</v>
      </c>
      <c r="CT935" s="170">
        <v>0.52</v>
      </c>
    </row>
    <row r="936" spans="47:98" ht="21" hidden="1" customHeight="1" x14ac:dyDescent="0.25">
      <c r="AU936" s="99"/>
      <c r="AV936" s="100">
        <v>1265</v>
      </c>
      <c r="AW936" s="96" t="s">
        <v>2139</v>
      </c>
      <c r="AX936" s="96" t="s">
        <v>953</v>
      </c>
      <c r="AY936" s="101" t="s">
        <v>163</v>
      </c>
      <c r="AZ936" s="101" t="s">
        <v>195</v>
      </c>
      <c r="BA936" s="102">
        <v>143000</v>
      </c>
      <c r="BB936" s="103">
        <v>36000</v>
      </c>
      <c r="BC936" s="103">
        <v>60500</v>
      </c>
      <c r="BD936" s="102">
        <v>214500</v>
      </c>
      <c r="BE936" s="104">
        <v>3.2000000000000001E-2</v>
      </c>
      <c r="BF936" s="105">
        <v>0.74</v>
      </c>
      <c r="BG936" s="102">
        <v>7500</v>
      </c>
      <c r="BH936" s="102">
        <v>214500</v>
      </c>
      <c r="BI936" s="106">
        <v>3.2000000000000001E-2</v>
      </c>
      <c r="BJ936" s="96">
        <v>152</v>
      </c>
      <c r="BK936" s="99">
        <f t="shared" si="51"/>
        <v>0.60799999999999998</v>
      </c>
      <c r="BL936" s="99">
        <f t="shared" si="52"/>
        <v>4.2999999999999997E-2</v>
      </c>
      <c r="CN936" s="97" t="s">
        <v>1680</v>
      </c>
      <c r="CO936" s="96" t="s">
        <v>707</v>
      </c>
      <c r="CP936" s="169" t="s">
        <v>1462</v>
      </c>
      <c r="CQ936" s="169" t="s">
        <v>195</v>
      </c>
      <c r="CR936" s="98">
        <v>40000</v>
      </c>
      <c r="CS936" s="98">
        <v>69100</v>
      </c>
      <c r="CT936" s="170">
        <v>0.5</v>
      </c>
    </row>
    <row r="937" spans="47:98" ht="21" hidden="1" customHeight="1" x14ac:dyDescent="0.25">
      <c r="AU937" s="99"/>
      <c r="AV937" s="100">
        <v>1003</v>
      </c>
      <c r="AW937" s="96" t="s">
        <v>2142</v>
      </c>
      <c r="AX937" s="96" t="s">
        <v>850</v>
      </c>
      <c r="AY937" s="101" t="s">
        <v>159</v>
      </c>
      <c r="AZ937" s="101" t="s">
        <v>195</v>
      </c>
      <c r="BA937" s="102">
        <v>96000</v>
      </c>
      <c r="BB937" s="103">
        <v>37000</v>
      </c>
      <c r="BC937" s="103">
        <v>67000</v>
      </c>
      <c r="BD937" s="102">
        <v>335300</v>
      </c>
      <c r="BE937" s="104">
        <v>5.2999999999999999E-2</v>
      </c>
      <c r="BF937" s="105">
        <v>0.62</v>
      </c>
      <c r="BG937" s="102">
        <v>9000</v>
      </c>
      <c r="BH937" s="102">
        <v>372100</v>
      </c>
      <c r="BI937" s="106">
        <v>7.0000000000000007E-2</v>
      </c>
      <c r="BJ937" s="96">
        <v>158</v>
      </c>
      <c r="BK937" s="99">
        <f t="shared" si="51"/>
        <v>0.27200000000000002</v>
      </c>
      <c r="BL937" s="99">
        <f t="shared" si="52"/>
        <v>7.4999999999999997E-2</v>
      </c>
      <c r="CN937" s="97" t="s">
        <v>1588</v>
      </c>
      <c r="CO937" s="96" t="s">
        <v>461</v>
      </c>
      <c r="CP937" s="169" t="s">
        <v>1466</v>
      </c>
      <c r="CQ937" s="169" t="s">
        <v>1461</v>
      </c>
      <c r="CR937" s="98">
        <v>46900</v>
      </c>
      <c r="CS937" s="98">
        <v>78600</v>
      </c>
      <c r="CT937" s="170">
        <v>0.61</v>
      </c>
    </row>
    <row r="938" spans="47:98" ht="21" hidden="1" customHeight="1" x14ac:dyDescent="0.25">
      <c r="AU938" s="99"/>
      <c r="AV938" s="100">
        <v>1125</v>
      </c>
      <c r="AW938" s="96" t="s">
        <v>2143</v>
      </c>
      <c r="AX938" s="116" t="s">
        <v>850</v>
      </c>
      <c r="AY938" s="101" t="s">
        <v>163</v>
      </c>
      <c r="AZ938" s="101" t="s">
        <v>195</v>
      </c>
      <c r="BA938" s="102">
        <v>150500</v>
      </c>
      <c r="BB938" s="103">
        <v>37000</v>
      </c>
      <c r="BC938" s="103">
        <v>67000</v>
      </c>
      <c r="BD938" s="102">
        <v>280800</v>
      </c>
      <c r="BE938" s="104">
        <v>3.6999999999999998E-2</v>
      </c>
      <c r="BF938" s="105">
        <v>0.62</v>
      </c>
      <c r="BG938" s="102">
        <v>9000</v>
      </c>
      <c r="BH938" s="102">
        <v>280800</v>
      </c>
      <c r="BI938" s="106">
        <v>3.6999999999999998E-2</v>
      </c>
      <c r="BJ938" s="96">
        <v>158</v>
      </c>
      <c r="BK938" s="99">
        <f t="shared" si="51"/>
        <v>0.67400000000000004</v>
      </c>
      <c r="BL938" s="99">
        <f t="shared" si="52"/>
        <v>7.4999999999999997E-2</v>
      </c>
      <c r="CN938" s="97" t="s">
        <v>1813</v>
      </c>
      <c r="CO938" s="96" t="s">
        <v>842</v>
      </c>
      <c r="CP938" s="169" t="s">
        <v>1462</v>
      </c>
      <c r="CQ938" s="169" t="s">
        <v>177</v>
      </c>
      <c r="CR938" s="98">
        <v>39900</v>
      </c>
      <c r="CS938" s="98">
        <v>57500</v>
      </c>
      <c r="CT938" s="170">
        <v>0.56999999999999995</v>
      </c>
    </row>
    <row r="939" spans="47:98" ht="21" hidden="1" customHeight="1" x14ac:dyDescent="0.25">
      <c r="AU939" s="99"/>
      <c r="AV939" s="100">
        <v>1453</v>
      </c>
      <c r="AW939" s="96" t="s">
        <v>2261</v>
      </c>
      <c r="AX939" s="96" t="s">
        <v>1089</v>
      </c>
      <c r="AY939" s="101" t="s">
        <v>159</v>
      </c>
      <c r="AZ939" s="101" t="s">
        <v>195</v>
      </c>
      <c r="BA939" s="102">
        <v>108000</v>
      </c>
      <c r="BB939" s="103" t="s">
        <v>1967</v>
      </c>
      <c r="BC939" s="103" t="s">
        <v>1967</v>
      </c>
      <c r="BD939" s="102">
        <v>17670</v>
      </c>
      <c r="BE939" s="104">
        <v>6.0000000000000001E-3</v>
      </c>
      <c r="BF939" s="105">
        <v>0.91</v>
      </c>
      <c r="BG939" s="102">
        <v>8500</v>
      </c>
      <c r="BH939" s="102">
        <v>56860</v>
      </c>
      <c r="BI939" s="106">
        <v>2.1999999999999999E-2</v>
      </c>
      <c r="BK939" s="99">
        <f t="shared" si="51"/>
        <v>0.36699999999999999</v>
      </c>
      <c r="BL939" s="99" t="str">
        <f t="shared" si="52"/>
        <v>No Data</v>
      </c>
      <c r="CN939" s="97">
        <v>439</v>
      </c>
      <c r="CO939" s="96" t="s">
        <v>579</v>
      </c>
      <c r="CP939" s="169" t="s">
        <v>1451</v>
      </c>
      <c r="CQ939" s="169" t="s">
        <v>171</v>
      </c>
      <c r="CR939" s="98">
        <v>40400</v>
      </c>
      <c r="CS939" s="98">
        <v>74600</v>
      </c>
      <c r="CT939" s="170">
        <v>0.3</v>
      </c>
    </row>
    <row r="940" spans="47:98" ht="21" hidden="1" customHeight="1" x14ac:dyDescent="0.25">
      <c r="AU940" s="99"/>
      <c r="AV940" s="100">
        <v>1466</v>
      </c>
      <c r="AW940" s="96" t="s">
        <v>2262</v>
      </c>
      <c r="AX940" s="96" t="s">
        <v>1089</v>
      </c>
      <c r="AY940" s="101" t="s">
        <v>163</v>
      </c>
      <c r="AZ940" s="101" t="s">
        <v>195</v>
      </c>
      <c r="BA940" s="102">
        <v>144000</v>
      </c>
      <c r="BB940" s="103" t="s">
        <v>1967</v>
      </c>
      <c r="BC940" s="103" t="s">
        <v>1967</v>
      </c>
      <c r="BD940" s="102">
        <v>-18400</v>
      </c>
      <c r="BE940" s="104">
        <v>-3.0000000000000001E-3</v>
      </c>
      <c r="BF940" s="105">
        <v>0.91</v>
      </c>
      <c r="BG940" s="102">
        <v>8500</v>
      </c>
      <c r="BH940" s="102">
        <v>-18400</v>
      </c>
      <c r="BI940" s="106">
        <v>-3.0000000000000001E-3</v>
      </c>
      <c r="BK940" s="99">
        <f t="shared" si="51"/>
        <v>0.61799999999999999</v>
      </c>
      <c r="BL940" s="99" t="str">
        <f t="shared" si="52"/>
        <v>No Data</v>
      </c>
      <c r="CN940" s="97" t="s">
        <v>1824</v>
      </c>
      <c r="CO940" s="96" t="s">
        <v>754</v>
      </c>
      <c r="CP940" s="169" t="s">
        <v>1462</v>
      </c>
      <c r="CQ940" s="169" t="s">
        <v>177</v>
      </c>
      <c r="CR940" s="98">
        <v>50900</v>
      </c>
      <c r="CS940" s="98">
        <v>55900</v>
      </c>
      <c r="CT940" s="170">
        <v>0.62</v>
      </c>
    </row>
    <row r="941" spans="47:98" ht="21" hidden="1" customHeight="1" x14ac:dyDescent="0.25">
      <c r="AU941" s="99"/>
      <c r="AV941" s="100">
        <v>1072</v>
      </c>
      <c r="AW941" s="96" t="s">
        <v>2365</v>
      </c>
      <c r="AX941" s="96" t="s">
        <v>890</v>
      </c>
      <c r="AY941" s="101" t="s">
        <v>159</v>
      </c>
      <c r="AZ941" s="101" t="s">
        <v>195</v>
      </c>
      <c r="BA941" s="102">
        <v>96500</v>
      </c>
      <c r="BB941" s="103">
        <v>33500</v>
      </c>
      <c r="BC941" s="103">
        <v>66500</v>
      </c>
      <c r="BD941" s="102">
        <v>306100</v>
      </c>
      <c r="BE941" s="104">
        <v>0.05</v>
      </c>
      <c r="BF941" s="105">
        <v>0.95</v>
      </c>
      <c r="BG941" s="102">
        <v>8750</v>
      </c>
      <c r="BH941" s="102">
        <v>345900</v>
      </c>
      <c r="BI941" s="106">
        <v>6.9000000000000006E-2</v>
      </c>
      <c r="BJ941" s="96">
        <v>388</v>
      </c>
      <c r="BK941" s="99">
        <f t="shared" si="51"/>
        <v>0.27500000000000002</v>
      </c>
      <c r="BL941" s="99">
        <f t="shared" si="52"/>
        <v>7.0000000000000001E-3</v>
      </c>
      <c r="CN941" s="97">
        <v>308</v>
      </c>
      <c r="CO941" s="96" t="s">
        <v>336</v>
      </c>
      <c r="CP941" s="169" t="s">
        <v>1466</v>
      </c>
      <c r="CQ941" s="169" t="s">
        <v>1461</v>
      </c>
      <c r="CR941" s="98">
        <v>44400</v>
      </c>
      <c r="CS941" s="98">
        <v>79800</v>
      </c>
      <c r="CT941" s="170">
        <v>0.6</v>
      </c>
    </row>
    <row r="942" spans="47:98" ht="21" hidden="1" customHeight="1" x14ac:dyDescent="0.25">
      <c r="AU942" s="99"/>
      <c r="AV942" s="100">
        <v>1151</v>
      </c>
      <c r="AW942" s="96" t="s">
        <v>2366</v>
      </c>
      <c r="AX942" s="96" t="s">
        <v>890</v>
      </c>
      <c r="AY942" s="101" t="s">
        <v>163</v>
      </c>
      <c r="AZ942" s="101" t="s">
        <v>195</v>
      </c>
      <c r="BA942" s="102">
        <v>132500</v>
      </c>
      <c r="BB942" s="103">
        <v>33500</v>
      </c>
      <c r="BC942" s="103">
        <v>66500</v>
      </c>
      <c r="BD942" s="102">
        <v>270400</v>
      </c>
      <c r="BE942" s="104">
        <v>3.9E-2</v>
      </c>
      <c r="BF942" s="105">
        <v>0.95</v>
      </c>
      <c r="BG942" s="102">
        <v>8750</v>
      </c>
      <c r="BH942" s="102">
        <v>270400</v>
      </c>
      <c r="BI942" s="106">
        <v>3.9E-2</v>
      </c>
      <c r="BJ942" s="96">
        <v>388</v>
      </c>
      <c r="BK942" s="99">
        <f t="shared" si="51"/>
        <v>0.55000000000000004</v>
      </c>
      <c r="BL942" s="99">
        <f t="shared" si="52"/>
        <v>7.0000000000000001E-3</v>
      </c>
      <c r="CN942" s="97" t="s">
        <v>1708</v>
      </c>
      <c r="CO942" s="96" t="s">
        <v>1709</v>
      </c>
      <c r="CP942" s="169" t="s">
        <v>1466</v>
      </c>
      <c r="CQ942" s="169" t="s">
        <v>1476</v>
      </c>
      <c r="CR942" s="98">
        <v>42000</v>
      </c>
      <c r="CS942" s="98">
        <v>66900</v>
      </c>
      <c r="CT942" s="170">
        <v>0.53</v>
      </c>
    </row>
    <row r="943" spans="47:98" ht="21" hidden="1" customHeight="1" x14ac:dyDescent="0.25">
      <c r="AU943" s="99"/>
      <c r="AV943" s="100">
        <v>1155</v>
      </c>
      <c r="AW943" s="96" t="s">
        <v>2377</v>
      </c>
      <c r="AX943" s="96" t="s">
        <v>942</v>
      </c>
      <c r="AY943" s="101" t="s">
        <v>152</v>
      </c>
      <c r="AZ943" s="101" t="s">
        <v>177</v>
      </c>
      <c r="BA943" s="102">
        <v>145000</v>
      </c>
      <c r="BB943" s="103">
        <v>39000</v>
      </c>
      <c r="BC943" s="103">
        <v>59000</v>
      </c>
      <c r="BD943" s="102">
        <v>268800</v>
      </c>
      <c r="BE943" s="104">
        <v>3.6999999999999998E-2</v>
      </c>
      <c r="BF943" s="105">
        <v>0.96</v>
      </c>
      <c r="BG943" s="102">
        <v>11250</v>
      </c>
      <c r="BH943" s="102">
        <v>320200</v>
      </c>
      <c r="BI943" s="106">
        <v>5.1999999999999998E-2</v>
      </c>
      <c r="BJ943" s="96">
        <v>401</v>
      </c>
      <c r="BK943" s="99">
        <f t="shared" si="51"/>
        <v>0.626</v>
      </c>
      <c r="BL943" s="99">
        <f t="shared" si="52"/>
        <v>0.16500000000000001</v>
      </c>
      <c r="CN943" s="97" t="s">
        <v>1650</v>
      </c>
      <c r="CO943" s="96" t="s">
        <v>538</v>
      </c>
      <c r="CP943" s="169" t="s">
        <v>1451</v>
      </c>
      <c r="CQ943" s="169" t="s">
        <v>177</v>
      </c>
      <c r="CR943" s="98">
        <v>41300</v>
      </c>
      <c r="CS943" s="98">
        <v>71700</v>
      </c>
      <c r="CT943" s="170">
        <v>0.61</v>
      </c>
    </row>
    <row r="944" spans="47:98" ht="21" hidden="1" customHeight="1" x14ac:dyDescent="0.25">
      <c r="AU944" s="99"/>
      <c r="AV944" s="100">
        <v>1251</v>
      </c>
      <c r="AW944" s="96" t="s">
        <v>2646</v>
      </c>
      <c r="AX944" s="96" t="s">
        <v>1000</v>
      </c>
      <c r="AY944" s="101" t="s">
        <v>159</v>
      </c>
      <c r="AZ944" s="101" t="s">
        <v>192</v>
      </c>
      <c r="BA944" s="102">
        <v>104500</v>
      </c>
      <c r="BB944" s="103">
        <v>44500</v>
      </c>
      <c r="BC944" s="103">
        <v>65000</v>
      </c>
      <c r="BD944" s="102">
        <v>222600</v>
      </c>
      <c r="BE944" s="104">
        <v>0.04</v>
      </c>
      <c r="BF944" s="105">
        <v>0.9</v>
      </c>
      <c r="BG944" s="102">
        <v>9750</v>
      </c>
      <c r="BH944" s="102">
        <v>269100</v>
      </c>
      <c r="BI944" s="106">
        <v>6.0999999999999999E-2</v>
      </c>
      <c r="BJ944" s="96">
        <v>644</v>
      </c>
      <c r="BK944" s="99">
        <f t="shared" si="51"/>
        <v>0.34499999999999997</v>
      </c>
      <c r="BL944" s="99">
        <f t="shared" si="52"/>
        <v>0.624</v>
      </c>
      <c r="CN944" s="97" t="s">
        <v>1800</v>
      </c>
      <c r="CO944" s="96" t="s">
        <v>991</v>
      </c>
      <c r="CP944" s="169" t="s">
        <v>1448</v>
      </c>
      <c r="CQ944" s="169" t="s">
        <v>195</v>
      </c>
      <c r="CR944" s="98">
        <v>34900</v>
      </c>
      <c r="CS944" s="98">
        <v>59200</v>
      </c>
      <c r="CT944" s="170">
        <v>0.6</v>
      </c>
    </row>
    <row r="945" spans="47:98" ht="21" hidden="1" customHeight="1" x14ac:dyDescent="0.25">
      <c r="AU945" s="99"/>
      <c r="AV945" s="100">
        <v>1310</v>
      </c>
      <c r="AW945" s="96" t="s">
        <v>2647</v>
      </c>
      <c r="AX945" s="96" t="s">
        <v>1000</v>
      </c>
      <c r="AY945" s="101" t="s">
        <v>163</v>
      </c>
      <c r="AZ945" s="101" t="s">
        <v>192</v>
      </c>
      <c r="BA945" s="102">
        <v>143500</v>
      </c>
      <c r="BB945" s="103">
        <v>44500</v>
      </c>
      <c r="BC945" s="103">
        <v>65000</v>
      </c>
      <c r="BD945" s="102">
        <v>184000</v>
      </c>
      <c r="BE945" s="104">
        <v>2.9000000000000001E-2</v>
      </c>
      <c r="BF945" s="105">
        <v>0.9</v>
      </c>
      <c r="BG945" s="102">
        <v>9750</v>
      </c>
      <c r="BH945" s="102">
        <v>184000</v>
      </c>
      <c r="BI945" s="106">
        <v>2.9000000000000001E-2</v>
      </c>
      <c r="BJ945" s="96">
        <v>644</v>
      </c>
      <c r="BK945" s="99">
        <f t="shared" si="51"/>
        <v>0.61399999999999999</v>
      </c>
      <c r="BL945" s="99">
        <f t="shared" si="52"/>
        <v>0.624</v>
      </c>
      <c r="CN945" s="97" t="s">
        <v>1609</v>
      </c>
      <c r="CO945" s="96" t="s">
        <v>533</v>
      </c>
      <c r="CP945" s="169" t="s">
        <v>1462</v>
      </c>
      <c r="CQ945" s="169" t="s">
        <v>1464</v>
      </c>
      <c r="CR945" s="98">
        <v>49500</v>
      </c>
      <c r="CS945" s="98">
        <v>76200</v>
      </c>
      <c r="CT945" s="170">
        <v>0.51</v>
      </c>
    </row>
    <row r="946" spans="47:98" ht="21" hidden="1" customHeight="1" x14ac:dyDescent="0.25">
      <c r="AU946" s="99"/>
      <c r="AV946" s="100">
        <v>1123</v>
      </c>
      <c r="AW946" s="96" t="s">
        <v>2675</v>
      </c>
      <c r="AX946" s="96" t="s">
        <v>923</v>
      </c>
      <c r="AY946" s="101" t="s">
        <v>152</v>
      </c>
      <c r="AZ946" s="101" t="s">
        <v>177</v>
      </c>
      <c r="BA946" s="102">
        <v>130500</v>
      </c>
      <c r="BB946" s="103" t="s">
        <v>1967</v>
      </c>
      <c r="BC946" s="103" t="s">
        <v>1967</v>
      </c>
      <c r="BD946" s="102">
        <v>281900</v>
      </c>
      <c r="BE946" s="104">
        <v>0.04</v>
      </c>
      <c r="BF946" s="105">
        <v>1</v>
      </c>
      <c r="BG946" s="102">
        <v>14250</v>
      </c>
      <c r="BH946" s="102">
        <v>343400</v>
      </c>
      <c r="BI946" s="106">
        <v>6.3E-2</v>
      </c>
      <c r="BK946" s="99">
        <f t="shared" si="51"/>
        <v>0.53400000000000003</v>
      </c>
      <c r="BL946" s="99" t="str">
        <f t="shared" si="52"/>
        <v>No Data</v>
      </c>
      <c r="CN946" s="97" t="s">
        <v>1477</v>
      </c>
      <c r="CO946" s="96" t="s">
        <v>278</v>
      </c>
      <c r="CP946" s="169" t="s">
        <v>1467</v>
      </c>
      <c r="CQ946" s="169" t="s">
        <v>1454</v>
      </c>
      <c r="CR946" s="98">
        <v>52100</v>
      </c>
      <c r="CS946" s="98">
        <v>97700</v>
      </c>
      <c r="CT946" s="170">
        <v>0.48</v>
      </c>
    </row>
    <row r="947" spans="47:98" ht="21" hidden="1" customHeight="1" x14ac:dyDescent="0.25">
      <c r="AU947" s="99"/>
      <c r="AV947" s="100">
        <v>780</v>
      </c>
      <c r="AW947" s="96" t="s">
        <v>2968</v>
      </c>
      <c r="AX947" s="96" t="s">
        <v>706</v>
      </c>
      <c r="AY947" s="101" t="s">
        <v>159</v>
      </c>
      <c r="AZ947" s="101" t="s">
        <v>192</v>
      </c>
      <c r="BA947" s="102">
        <v>94500</v>
      </c>
      <c r="BB947" s="103">
        <v>41500</v>
      </c>
      <c r="BC947" s="103">
        <v>73500</v>
      </c>
      <c r="BD947" s="102">
        <v>440700</v>
      </c>
      <c r="BE947" s="104">
        <v>6.0999999999999999E-2</v>
      </c>
      <c r="BF947" s="105">
        <v>0.84</v>
      </c>
      <c r="BG947" s="102">
        <v>7500</v>
      </c>
      <c r="BH947" s="102">
        <v>472900</v>
      </c>
      <c r="BI947" s="106">
        <v>7.5999999999999998E-2</v>
      </c>
      <c r="BJ947" s="96">
        <v>887</v>
      </c>
      <c r="BK947" s="99">
        <f t="shared" si="51"/>
        <v>0.254</v>
      </c>
      <c r="BL947" s="99">
        <f t="shared" si="52"/>
        <v>0.37</v>
      </c>
      <c r="CN947" s="97">
        <v>184</v>
      </c>
      <c r="CO947" s="169" t="s">
        <v>1869</v>
      </c>
      <c r="CP947" s="169" t="s">
        <v>1451</v>
      </c>
      <c r="CQ947" s="169" t="s">
        <v>171</v>
      </c>
      <c r="CR947" s="98">
        <v>44800</v>
      </c>
      <c r="CS947" s="98">
        <v>85500</v>
      </c>
      <c r="CT947" s="170">
        <v>0.47</v>
      </c>
    </row>
    <row r="948" spans="47:98" ht="21" hidden="1" customHeight="1" x14ac:dyDescent="0.25">
      <c r="AU948" s="99"/>
      <c r="AV948" s="100">
        <v>919</v>
      </c>
      <c r="AW948" s="96" t="s">
        <v>2969</v>
      </c>
      <c r="AX948" s="96" t="s">
        <v>706</v>
      </c>
      <c r="AY948" s="101" t="s">
        <v>163</v>
      </c>
      <c r="AZ948" s="101" t="s">
        <v>192</v>
      </c>
      <c r="BA948" s="102">
        <v>159000</v>
      </c>
      <c r="BB948" s="103">
        <v>41500</v>
      </c>
      <c r="BC948" s="103">
        <v>73500</v>
      </c>
      <c r="BD948" s="102">
        <v>376200</v>
      </c>
      <c r="BE948" s="104">
        <v>4.2999999999999997E-2</v>
      </c>
      <c r="BF948" s="105">
        <v>0.84</v>
      </c>
      <c r="BG948" s="102">
        <v>7500</v>
      </c>
      <c r="BH948" s="102">
        <v>376200</v>
      </c>
      <c r="BI948" s="106">
        <v>4.2999999999999997E-2</v>
      </c>
      <c r="BJ948" s="96">
        <v>887</v>
      </c>
      <c r="BK948" s="99">
        <f t="shared" si="51"/>
        <v>0.73299999999999998</v>
      </c>
      <c r="BL948" s="99">
        <f t="shared" si="52"/>
        <v>0.37</v>
      </c>
      <c r="CN948" s="97" t="s">
        <v>1478</v>
      </c>
      <c r="CO948" s="96" t="s">
        <v>229</v>
      </c>
      <c r="CP948" s="169" t="s">
        <v>1451</v>
      </c>
      <c r="CQ948" s="169" t="s">
        <v>1464</v>
      </c>
      <c r="CR948" s="98">
        <v>52600</v>
      </c>
      <c r="CS948" s="98">
        <v>97100</v>
      </c>
      <c r="CT948" s="170">
        <v>0.45</v>
      </c>
    </row>
    <row r="949" spans="47:98" ht="21" hidden="1" customHeight="1" x14ac:dyDescent="0.25">
      <c r="AU949" s="99"/>
      <c r="AV949" s="100">
        <v>1095</v>
      </c>
      <c r="AW949" s="96" t="s">
        <v>3126</v>
      </c>
      <c r="AX949" s="96" t="s">
        <v>902</v>
      </c>
      <c r="AY949" s="101" t="s">
        <v>159</v>
      </c>
      <c r="AZ949" s="101" t="s">
        <v>195</v>
      </c>
      <c r="BA949" s="102">
        <v>99000</v>
      </c>
      <c r="BB949" s="103">
        <v>38500</v>
      </c>
      <c r="BC949" s="103">
        <v>67500</v>
      </c>
      <c r="BD949" s="102">
        <v>295900</v>
      </c>
      <c r="BE949" s="104">
        <v>4.9000000000000002E-2</v>
      </c>
      <c r="BF949" s="105">
        <v>0.96</v>
      </c>
      <c r="BG949" s="102">
        <v>9250</v>
      </c>
      <c r="BH949" s="102">
        <v>335900</v>
      </c>
      <c r="BI949" s="106">
        <v>6.7000000000000004E-2</v>
      </c>
      <c r="BJ949" s="96">
        <v>1006</v>
      </c>
      <c r="BK949" s="99">
        <f t="shared" si="51"/>
        <v>0.307</v>
      </c>
      <c r="BL949" s="99">
        <f t="shared" si="52"/>
        <v>0.14499999999999999</v>
      </c>
      <c r="CN949" s="97" t="s">
        <v>1656</v>
      </c>
      <c r="CO949" s="96" t="s">
        <v>747</v>
      </c>
      <c r="CP949" s="169" t="s">
        <v>1448</v>
      </c>
      <c r="CQ949" s="169" t="s">
        <v>1461</v>
      </c>
      <c r="CR949" s="98">
        <v>41500</v>
      </c>
      <c r="CS949" s="98">
        <v>70900</v>
      </c>
      <c r="CT949" s="170">
        <v>0.54</v>
      </c>
    </row>
    <row r="950" spans="47:98" ht="21" hidden="1" customHeight="1" x14ac:dyDescent="0.25">
      <c r="AU950" s="99"/>
      <c r="AV950" s="100">
        <v>1198</v>
      </c>
      <c r="AW950" s="96" t="s">
        <v>3127</v>
      </c>
      <c r="AX950" s="96" t="s">
        <v>902</v>
      </c>
      <c r="AY950" s="101" t="s">
        <v>163</v>
      </c>
      <c r="AZ950" s="101" t="s">
        <v>195</v>
      </c>
      <c r="BA950" s="102">
        <v>144000</v>
      </c>
      <c r="BB950" s="103">
        <v>38500</v>
      </c>
      <c r="BC950" s="103">
        <v>67500</v>
      </c>
      <c r="BD950" s="102">
        <v>250700</v>
      </c>
      <c r="BE950" s="104">
        <v>3.5000000000000003E-2</v>
      </c>
      <c r="BF950" s="105">
        <v>0.96</v>
      </c>
      <c r="BG950" s="102">
        <v>9250</v>
      </c>
      <c r="BH950" s="102">
        <v>250700</v>
      </c>
      <c r="BI950" s="106">
        <v>3.5000000000000003E-2</v>
      </c>
      <c r="BJ950" s="96">
        <v>1006</v>
      </c>
      <c r="BK950" s="99">
        <f t="shared" si="51"/>
        <v>0.61799999999999999</v>
      </c>
      <c r="BL950" s="99">
        <f t="shared" si="52"/>
        <v>0.14499999999999999</v>
      </c>
      <c r="CN950" s="97" t="s">
        <v>1465</v>
      </c>
      <c r="CO950" s="169" t="s">
        <v>1870</v>
      </c>
      <c r="CP950" s="169" t="s">
        <v>1448</v>
      </c>
      <c r="CQ950" s="169" t="s">
        <v>1449</v>
      </c>
      <c r="CR950" s="98">
        <v>54200</v>
      </c>
      <c r="CS950" s="98">
        <v>109000</v>
      </c>
      <c r="CT950" s="170">
        <v>0.7</v>
      </c>
    </row>
    <row r="951" spans="47:98" ht="21" hidden="1" customHeight="1" x14ac:dyDescent="0.25">
      <c r="AU951" s="99"/>
      <c r="AV951" s="100">
        <v>1044</v>
      </c>
      <c r="AW951" s="96" t="s">
        <v>2019</v>
      </c>
      <c r="AX951" s="96" t="s">
        <v>873</v>
      </c>
      <c r="AY951" s="101" t="s">
        <v>152</v>
      </c>
      <c r="AZ951" s="101" t="s">
        <v>177</v>
      </c>
      <c r="BA951" s="102">
        <v>140500</v>
      </c>
      <c r="BB951" s="103">
        <v>37500</v>
      </c>
      <c r="BC951" s="103">
        <v>72500</v>
      </c>
      <c r="BD951" s="102">
        <v>321400</v>
      </c>
      <c r="BE951" s="104">
        <v>4.2000000000000003E-2</v>
      </c>
      <c r="BF951" s="105">
        <v>1</v>
      </c>
      <c r="BG951" s="102">
        <v>15750</v>
      </c>
      <c r="BH951" s="102">
        <v>388100</v>
      </c>
      <c r="BI951" s="106">
        <v>6.4000000000000001E-2</v>
      </c>
      <c r="BJ951" s="96">
        <v>36</v>
      </c>
      <c r="BK951" s="99">
        <f t="shared" si="51"/>
        <v>0.59199999999999997</v>
      </c>
      <c r="BL951" s="99">
        <f t="shared" si="52"/>
        <v>9.7000000000000003E-2</v>
      </c>
      <c r="CN951" s="97" t="s">
        <v>1485</v>
      </c>
      <c r="CO951" s="96" t="s">
        <v>220</v>
      </c>
      <c r="CP951" s="169" t="s">
        <v>1448</v>
      </c>
      <c r="CQ951" s="169" t="s">
        <v>1461</v>
      </c>
      <c r="CR951" s="98">
        <v>51700</v>
      </c>
      <c r="CS951" s="98">
        <v>94200</v>
      </c>
      <c r="CT951" s="170">
        <v>0.5</v>
      </c>
    </row>
    <row r="952" spans="47:98" ht="21" hidden="1" customHeight="1" x14ac:dyDescent="0.25">
      <c r="AU952" s="99"/>
      <c r="AV952" s="100">
        <v>1464</v>
      </c>
      <c r="AW952" s="96" t="s">
        <v>2041</v>
      </c>
      <c r="AX952" s="96" t="s">
        <v>1096</v>
      </c>
      <c r="AY952" s="101" t="s">
        <v>159</v>
      </c>
      <c r="AZ952" s="101" t="s">
        <v>195</v>
      </c>
      <c r="BA952" s="102">
        <v>74000</v>
      </c>
      <c r="BB952" s="103" t="s">
        <v>1967</v>
      </c>
      <c r="BC952" s="103" t="s">
        <v>1967</v>
      </c>
      <c r="BD952" s="102">
        <v>-17500</v>
      </c>
      <c r="BE952" s="104">
        <v>-8.0000000000000002E-3</v>
      </c>
      <c r="BF952" s="105">
        <v>0.67</v>
      </c>
      <c r="BG952" s="102">
        <v>4000</v>
      </c>
      <c r="BH952" s="102">
        <v>934</v>
      </c>
      <c r="BI952" s="106">
        <v>2E-3</v>
      </c>
      <c r="BK952" s="99">
        <f t="shared" si="51"/>
        <v>4.8000000000000001E-2</v>
      </c>
      <c r="BL952" s="99" t="str">
        <f t="shared" si="52"/>
        <v>No Data</v>
      </c>
      <c r="CN952" s="97" t="s">
        <v>1815</v>
      </c>
      <c r="CO952" s="96" t="s">
        <v>1071</v>
      </c>
      <c r="CP952" s="169" t="s">
        <v>1448</v>
      </c>
      <c r="CQ952" s="169" t="s">
        <v>195</v>
      </c>
      <c r="CR952" s="98">
        <v>37600</v>
      </c>
      <c r="CS952" s="98">
        <v>57400</v>
      </c>
      <c r="CT952" s="170">
        <v>0.61</v>
      </c>
    </row>
    <row r="953" spans="47:98" ht="21" hidden="1" customHeight="1" x14ac:dyDescent="0.25">
      <c r="AU953" s="99"/>
      <c r="AV953" s="100">
        <v>1471</v>
      </c>
      <c r="AW953" s="96" t="s">
        <v>2042</v>
      </c>
      <c r="AX953" s="96" t="s">
        <v>1096</v>
      </c>
      <c r="AY953" s="101" t="s">
        <v>163</v>
      </c>
      <c r="AZ953" s="101" t="s">
        <v>195</v>
      </c>
      <c r="BA953" s="102">
        <v>84500</v>
      </c>
      <c r="BB953" s="103" t="s">
        <v>1967</v>
      </c>
      <c r="BC953" s="103" t="s">
        <v>1967</v>
      </c>
      <c r="BD953" s="102">
        <v>-27900</v>
      </c>
      <c r="BE953" s="104">
        <v>-1.2E-2</v>
      </c>
      <c r="BF953" s="105">
        <v>0.67</v>
      </c>
      <c r="BG953" s="102">
        <v>4000</v>
      </c>
      <c r="BH953" s="102">
        <v>-27900</v>
      </c>
      <c r="BI953" s="106">
        <v>-1.2E-2</v>
      </c>
      <c r="BK953" s="99">
        <f t="shared" si="51"/>
        <v>0.15</v>
      </c>
      <c r="BL953" s="99" t="str">
        <f t="shared" si="52"/>
        <v>No Data</v>
      </c>
      <c r="CN953" s="97" t="s">
        <v>1752</v>
      </c>
      <c r="CO953" s="96" t="s">
        <v>498</v>
      </c>
      <c r="CP953" s="169" t="s">
        <v>1462</v>
      </c>
      <c r="CQ953" s="169" t="s">
        <v>177</v>
      </c>
      <c r="CR953" s="98">
        <v>47400</v>
      </c>
      <c r="CS953" s="98">
        <v>63600</v>
      </c>
      <c r="CT953" s="170">
        <v>0.76</v>
      </c>
    </row>
    <row r="954" spans="47:98" ht="21" hidden="1" customHeight="1" x14ac:dyDescent="0.25">
      <c r="AU954" s="99"/>
      <c r="AV954" s="100">
        <v>25</v>
      </c>
      <c r="AW954" s="96" t="s">
        <v>2648</v>
      </c>
      <c r="AX954" s="96" t="s">
        <v>184</v>
      </c>
      <c r="AY954" s="101" t="s">
        <v>159</v>
      </c>
      <c r="AZ954" s="101" t="s">
        <v>160</v>
      </c>
      <c r="BA954" s="102">
        <v>86000</v>
      </c>
      <c r="BB954" s="103">
        <v>62500</v>
      </c>
      <c r="BC954" s="103">
        <v>92000</v>
      </c>
      <c r="BD954" s="102">
        <v>1228000</v>
      </c>
      <c r="BE954" s="104">
        <v>9.7000000000000003E-2</v>
      </c>
      <c r="BF954" s="105">
        <v>0.73</v>
      </c>
      <c r="BG954" s="102">
        <v>4250</v>
      </c>
      <c r="BH954" s="102">
        <v>1248000</v>
      </c>
      <c r="BI954" s="106">
        <v>0.106</v>
      </c>
      <c r="BJ954" s="96">
        <v>645</v>
      </c>
      <c r="BK954" s="99">
        <f t="shared" si="51"/>
        <v>0.17499999999999999</v>
      </c>
      <c r="BL954" s="99">
        <f t="shared" si="52"/>
        <v>0.98899999999999999</v>
      </c>
      <c r="CN954" s="97">
        <v>59</v>
      </c>
      <c r="CO954" s="96" t="s">
        <v>328</v>
      </c>
      <c r="CP954" s="169" t="s">
        <v>1451</v>
      </c>
      <c r="CQ954" s="169" t="s">
        <v>1464</v>
      </c>
      <c r="CR954" s="98">
        <v>48200</v>
      </c>
      <c r="CS954" s="98">
        <v>98800</v>
      </c>
      <c r="CT954" s="170">
        <v>0.61</v>
      </c>
    </row>
    <row r="955" spans="47:98" ht="21" hidden="1" customHeight="1" x14ac:dyDescent="0.25">
      <c r="AU955" s="99"/>
      <c r="AV955" s="100">
        <v>31</v>
      </c>
      <c r="AW955" s="96" t="s">
        <v>2649</v>
      </c>
      <c r="AX955" s="96" t="s">
        <v>184</v>
      </c>
      <c r="AY955" s="101" t="s">
        <v>163</v>
      </c>
      <c r="AZ955" s="101" t="s">
        <v>160</v>
      </c>
      <c r="BA955" s="102">
        <v>97000</v>
      </c>
      <c r="BB955" s="103">
        <v>62500</v>
      </c>
      <c r="BC955" s="103">
        <v>92000</v>
      </c>
      <c r="BD955" s="102">
        <v>1217000</v>
      </c>
      <c r="BE955" s="104">
        <v>9.1999999999999998E-2</v>
      </c>
      <c r="BF955" s="105">
        <v>0.73</v>
      </c>
      <c r="BG955" s="102">
        <v>4250</v>
      </c>
      <c r="BH955" s="102">
        <v>1217000</v>
      </c>
      <c r="BI955" s="106">
        <v>9.1999999999999998E-2</v>
      </c>
      <c r="BJ955" s="96">
        <v>645</v>
      </c>
      <c r="BK955" s="99">
        <f t="shared" si="51"/>
        <v>0.28199999999999997</v>
      </c>
      <c r="BL955" s="99">
        <f t="shared" si="52"/>
        <v>0.98899999999999999</v>
      </c>
      <c r="CN955" s="97" t="s">
        <v>1481</v>
      </c>
      <c r="CO955" s="96" t="s">
        <v>261</v>
      </c>
      <c r="CP955" s="169" t="s">
        <v>1448</v>
      </c>
      <c r="CQ955" s="169" t="s">
        <v>1454</v>
      </c>
      <c r="CR955" s="98">
        <v>49800</v>
      </c>
      <c r="CS955" s="98">
        <v>95300</v>
      </c>
      <c r="CT955" s="170">
        <v>0.48</v>
      </c>
    </row>
    <row r="956" spans="47:98" ht="21" hidden="1" customHeight="1" x14ac:dyDescent="0.25">
      <c r="AU956" s="99"/>
      <c r="AV956" s="100">
        <v>751</v>
      </c>
      <c r="AW956" s="96" t="s">
        <v>2650</v>
      </c>
      <c r="AX956" s="96" t="s">
        <v>687</v>
      </c>
      <c r="AY956" s="101" t="s">
        <v>159</v>
      </c>
      <c r="AZ956" s="101" t="s">
        <v>192</v>
      </c>
      <c r="BA956" s="102">
        <v>75500</v>
      </c>
      <c r="BB956" s="103">
        <v>44000</v>
      </c>
      <c r="BC956" s="103">
        <v>72000</v>
      </c>
      <c r="BD956" s="102">
        <v>454000</v>
      </c>
      <c r="BE956" s="104">
        <v>6.8000000000000005E-2</v>
      </c>
      <c r="BF956" s="105">
        <v>0.72</v>
      </c>
      <c r="BG956" s="102">
        <v>4250</v>
      </c>
      <c r="BH956" s="102">
        <v>472700</v>
      </c>
      <c r="BI956" s="106">
        <v>7.9000000000000001E-2</v>
      </c>
      <c r="BJ956" s="96">
        <v>646</v>
      </c>
      <c r="BK956" s="99">
        <f t="shared" si="51"/>
        <v>6.0999999999999999E-2</v>
      </c>
      <c r="BL956" s="99">
        <f t="shared" si="52"/>
        <v>0.57999999999999996</v>
      </c>
      <c r="CN956" s="97" t="s">
        <v>1629</v>
      </c>
      <c r="CO956" s="96" t="s">
        <v>1630</v>
      </c>
      <c r="CP956" s="169" t="s">
        <v>1462</v>
      </c>
      <c r="CQ956" s="169" t="s">
        <v>166</v>
      </c>
      <c r="CR956" s="98">
        <v>38200</v>
      </c>
      <c r="CS956" s="98">
        <v>73900</v>
      </c>
      <c r="CT956" s="170">
        <v>0.66</v>
      </c>
    </row>
    <row r="957" spans="47:98" ht="21" hidden="1" customHeight="1" x14ac:dyDescent="0.25">
      <c r="AU957" s="99"/>
      <c r="AV957" s="100">
        <v>765</v>
      </c>
      <c r="AW957" s="96" t="s">
        <v>2651</v>
      </c>
      <c r="AX957" s="96" t="s">
        <v>687</v>
      </c>
      <c r="AY957" s="101" t="s">
        <v>163</v>
      </c>
      <c r="AZ957" s="101" t="s">
        <v>192</v>
      </c>
      <c r="BA957" s="102">
        <v>82000</v>
      </c>
      <c r="BB957" s="103">
        <v>44000</v>
      </c>
      <c r="BC957" s="103">
        <v>72000</v>
      </c>
      <c r="BD957" s="102">
        <v>447300</v>
      </c>
      <c r="BE957" s="104">
        <v>6.5000000000000002E-2</v>
      </c>
      <c r="BF957" s="105">
        <v>0.72</v>
      </c>
      <c r="BG957" s="102">
        <v>4250</v>
      </c>
      <c r="BH957" s="102">
        <v>447300</v>
      </c>
      <c r="BI957" s="106">
        <v>6.5000000000000002E-2</v>
      </c>
      <c r="BJ957" s="96">
        <v>646</v>
      </c>
      <c r="BK957" s="99">
        <f t="shared" si="51"/>
        <v>0.125</v>
      </c>
      <c r="BL957" s="99">
        <f t="shared" si="52"/>
        <v>0.57999999999999996</v>
      </c>
      <c r="CN957" s="97" t="s">
        <v>1562</v>
      </c>
      <c r="CO957" s="96" t="s">
        <v>569</v>
      </c>
      <c r="CP957" s="169" t="s">
        <v>1447</v>
      </c>
      <c r="CQ957" s="169" t="s">
        <v>177</v>
      </c>
      <c r="CR957" s="98">
        <v>41600</v>
      </c>
      <c r="CS957" s="98">
        <v>81200</v>
      </c>
      <c r="CT957" s="170">
        <v>0.61</v>
      </c>
    </row>
    <row r="958" spans="47:98" ht="21" hidden="1" customHeight="1" x14ac:dyDescent="0.25">
      <c r="AU958" s="99"/>
      <c r="AV958" s="100">
        <v>778</v>
      </c>
      <c r="AW958" s="96" t="s">
        <v>2965</v>
      </c>
      <c r="AX958" s="96" t="s">
        <v>705</v>
      </c>
      <c r="AY958" s="101" t="s">
        <v>152</v>
      </c>
      <c r="AZ958" s="101" t="s">
        <v>177</v>
      </c>
      <c r="BA958" s="102">
        <v>136500</v>
      </c>
      <c r="BB958" s="103" t="s">
        <v>1967</v>
      </c>
      <c r="BC958" s="103" t="s">
        <v>1967</v>
      </c>
      <c r="BD958" s="102">
        <v>440900</v>
      </c>
      <c r="BE958" s="104">
        <v>5.0999999999999997E-2</v>
      </c>
      <c r="BF958" s="105">
        <v>1</v>
      </c>
      <c r="BG958" s="102">
        <v>14750</v>
      </c>
      <c r="BH958" s="102">
        <v>504200</v>
      </c>
      <c r="BI958" s="106">
        <v>7.2999999999999995E-2</v>
      </c>
      <c r="BK958" s="99">
        <f t="shared" si="51"/>
        <v>0.57199999999999995</v>
      </c>
      <c r="BL958" s="99" t="str">
        <f t="shared" si="52"/>
        <v>No Data</v>
      </c>
      <c r="CN958" s="97" t="s">
        <v>1721</v>
      </c>
      <c r="CO958" s="96" t="s">
        <v>1722</v>
      </c>
      <c r="CP958" s="169" t="s">
        <v>1462</v>
      </c>
      <c r="CQ958" s="169" t="s">
        <v>177</v>
      </c>
      <c r="CR958" s="98">
        <v>44100</v>
      </c>
      <c r="CS958" s="98">
        <v>65800</v>
      </c>
      <c r="CT958" s="170">
        <v>0.43</v>
      </c>
    </row>
    <row r="959" spans="47:98" ht="21" hidden="1" customHeight="1" x14ac:dyDescent="0.25">
      <c r="AU959" s="99"/>
      <c r="AV959" s="100">
        <v>890</v>
      </c>
      <c r="AW959" s="96" t="s">
        <v>2970</v>
      </c>
      <c r="AX959" s="96" t="s">
        <v>773</v>
      </c>
      <c r="AY959" s="101" t="s">
        <v>159</v>
      </c>
      <c r="AZ959" s="101" t="s">
        <v>192</v>
      </c>
      <c r="BA959" s="102">
        <v>76500</v>
      </c>
      <c r="BB959" s="103">
        <v>42000</v>
      </c>
      <c r="BC959" s="103">
        <v>66000</v>
      </c>
      <c r="BD959" s="102">
        <v>388000</v>
      </c>
      <c r="BE959" s="104">
        <v>6.3E-2</v>
      </c>
      <c r="BF959" s="105">
        <v>0.75</v>
      </c>
      <c r="BG959" s="102">
        <v>4750</v>
      </c>
      <c r="BH959" s="102">
        <v>409000</v>
      </c>
      <c r="BI959" s="106">
        <v>7.4999999999999997E-2</v>
      </c>
      <c r="BJ959" s="96">
        <v>889</v>
      </c>
      <c r="BK959" s="99">
        <f t="shared" si="51"/>
        <v>7.0999999999999994E-2</v>
      </c>
      <c r="BL959" s="99">
        <f t="shared" si="52"/>
        <v>0.41699999999999998</v>
      </c>
      <c r="CN959" s="97">
        <v>964</v>
      </c>
      <c r="CO959" s="96" t="s">
        <v>1046</v>
      </c>
      <c r="CP959" s="169" t="s">
        <v>1462</v>
      </c>
      <c r="CQ959" s="169" t="s">
        <v>171</v>
      </c>
      <c r="CR959" s="98">
        <v>43300</v>
      </c>
      <c r="CS959" s="98">
        <v>54300</v>
      </c>
      <c r="CT959" s="170">
        <v>0.52</v>
      </c>
    </row>
    <row r="960" spans="47:98" ht="21" hidden="1" customHeight="1" x14ac:dyDescent="0.25">
      <c r="AU960" s="99"/>
      <c r="AV960" s="100">
        <v>908</v>
      </c>
      <c r="AW960" s="96" t="s">
        <v>2971</v>
      </c>
      <c r="AX960" s="96" t="s">
        <v>773</v>
      </c>
      <c r="AY960" s="101" t="s">
        <v>163</v>
      </c>
      <c r="AZ960" s="101" t="s">
        <v>192</v>
      </c>
      <c r="BA960" s="102">
        <v>85500</v>
      </c>
      <c r="BB960" s="103">
        <v>42000</v>
      </c>
      <c r="BC960" s="103">
        <v>66000</v>
      </c>
      <c r="BD960" s="102">
        <v>378900</v>
      </c>
      <c r="BE960" s="104">
        <v>5.8999999999999997E-2</v>
      </c>
      <c r="BF960" s="105">
        <v>0.75</v>
      </c>
      <c r="BG960" s="102">
        <v>4750</v>
      </c>
      <c r="BH960" s="102">
        <v>378900</v>
      </c>
      <c r="BI960" s="106">
        <v>5.8999999999999997E-2</v>
      </c>
      <c r="BJ960" s="96">
        <v>889</v>
      </c>
      <c r="BK960" s="99">
        <f t="shared" si="51"/>
        <v>0.16400000000000001</v>
      </c>
      <c r="BL960" s="99">
        <f t="shared" si="52"/>
        <v>0.41699999999999998</v>
      </c>
      <c r="CN960" s="97" t="s">
        <v>1774</v>
      </c>
      <c r="CO960" s="96" t="s">
        <v>851</v>
      </c>
      <c r="CP960" s="169" t="s">
        <v>1462</v>
      </c>
      <c r="CQ960" s="169" t="s">
        <v>195</v>
      </c>
      <c r="CR960" s="98">
        <v>42300</v>
      </c>
      <c r="CS960" s="98">
        <v>61400</v>
      </c>
      <c r="CT960" s="170">
        <v>0.57999999999999996</v>
      </c>
    </row>
    <row r="961" spans="47:98" ht="21" hidden="1" customHeight="1" x14ac:dyDescent="0.25">
      <c r="AU961" s="99"/>
      <c r="AV961" s="100">
        <v>1103</v>
      </c>
      <c r="AW961" s="96" t="s">
        <v>2033</v>
      </c>
      <c r="AX961" s="96" t="s">
        <v>909</v>
      </c>
      <c r="AY961" s="101" t="s">
        <v>152</v>
      </c>
      <c r="AZ961" s="101" t="s">
        <v>177</v>
      </c>
      <c r="BA961" s="102">
        <v>154500</v>
      </c>
      <c r="BB961" s="103">
        <v>39000</v>
      </c>
      <c r="BC961" s="103">
        <v>59500</v>
      </c>
      <c r="BD961" s="102">
        <v>293600</v>
      </c>
      <c r="BE961" s="104">
        <v>3.6999999999999998E-2</v>
      </c>
      <c r="BF961" s="105">
        <v>0.73</v>
      </c>
      <c r="BG961" s="102">
        <v>10750</v>
      </c>
      <c r="BH961" s="102">
        <v>337900</v>
      </c>
      <c r="BI961" s="106">
        <v>4.9000000000000002E-2</v>
      </c>
      <c r="BJ961" s="96">
        <v>54</v>
      </c>
      <c r="BK961" s="99">
        <f t="shared" si="51"/>
        <v>0.70499999999999996</v>
      </c>
      <c r="BL961" s="99">
        <f t="shared" si="52"/>
        <v>0.16500000000000001</v>
      </c>
      <c r="CN961" s="97">
        <v>438</v>
      </c>
      <c r="CO961" s="96" t="s">
        <v>714</v>
      </c>
      <c r="CP961" s="169" t="s">
        <v>1451</v>
      </c>
      <c r="CQ961" s="169" t="s">
        <v>171</v>
      </c>
      <c r="CR961" s="98">
        <v>35700</v>
      </c>
      <c r="CS961" s="98">
        <v>74700</v>
      </c>
      <c r="CT961" s="170">
        <v>0.38</v>
      </c>
    </row>
    <row r="962" spans="47:98" ht="21" hidden="1" customHeight="1" x14ac:dyDescent="0.25">
      <c r="AU962" s="99"/>
      <c r="AV962" s="100">
        <v>1168</v>
      </c>
      <c r="AW962" s="96" t="s">
        <v>2200</v>
      </c>
      <c r="AX962" s="96" t="s">
        <v>949</v>
      </c>
      <c r="AY962" s="101" t="s">
        <v>159</v>
      </c>
      <c r="AZ962" s="101" t="s">
        <v>192</v>
      </c>
      <c r="BA962" s="102">
        <v>92500</v>
      </c>
      <c r="BB962" s="103">
        <v>41500</v>
      </c>
      <c r="BC962" s="103">
        <v>63500</v>
      </c>
      <c r="BD962" s="102">
        <v>264900</v>
      </c>
      <c r="BE962" s="104">
        <v>4.7E-2</v>
      </c>
      <c r="BF962" s="105">
        <v>0.87</v>
      </c>
      <c r="BG962" s="102">
        <v>7250</v>
      </c>
      <c r="BH962" s="102">
        <v>297800</v>
      </c>
      <c r="BI962" s="106">
        <v>6.3E-2</v>
      </c>
      <c r="BJ962" s="96">
        <v>235</v>
      </c>
      <c r="BK962" s="99">
        <f t="shared" si="51"/>
        <v>0.23699999999999999</v>
      </c>
      <c r="BL962" s="99">
        <f t="shared" si="52"/>
        <v>0.37</v>
      </c>
      <c r="CN962" s="97">
        <v>19</v>
      </c>
      <c r="CO962" s="96" t="s">
        <v>215</v>
      </c>
      <c r="CP962" s="169" t="s">
        <v>1448</v>
      </c>
      <c r="CQ962" s="169" t="s">
        <v>171</v>
      </c>
      <c r="CR962" s="98">
        <v>48000</v>
      </c>
      <c r="CS962" s="98">
        <v>113000</v>
      </c>
      <c r="CT962" s="170">
        <v>0.44</v>
      </c>
    </row>
    <row r="963" spans="47:98" ht="21" hidden="1" customHeight="1" x14ac:dyDescent="0.25">
      <c r="AU963" s="99"/>
      <c r="AV963" s="100">
        <v>1273</v>
      </c>
      <c r="AW963" s="96" t="s">
        <v>2201</v>
      </c>
      <c r="AX963" s="96" t="s">
        <v>949</v>
      </c>
      <c r="AY963" s="101" t="s">
        <v>163</v>
      </c>
      <c r="AZ963" s="101" t="s">
        <v>192</v>
      </c>
      <c r="BA963" s="102">
        <v>148000</v>
      </c>
      <c r="BB963" s="103">
        <v>41500</v>
      </c>
      <c r="BC963" s="103">
        <v>63500</v>
      </c>
      <c r="BD963" s="102">
        <v>209100</v>
      </c>
      <c r="BE963" s="104">
        <v>3.1E-2</v>
      </c>
      <c r="BF963" s="105">
        <v>0.87</v>
      </c>
      <c r="BG963" s="102">
        <v>7250</v>
      </c>
      <c r="BH963" s="102">
        <v>209100</v>
      </c>
      <c r="BI963" s="106">
        <v>3.1E-2</v>
      </c>
      <c r="BJ963" s="96">
        <v>235</v>
      </c>
      <c r="BK963" s="99">
        <f t="shared" si="51"/>
        <v>0.65</v>
      </c>
      <c r="BL963" s="99">
        <f t="shared" si="52"/>
        <v>0.37</v>
      </c>
      <c r="CN963" s="97">
        <v>216</v>
      </c>
      <c r="CO963" s="96" t="s">
        <v>345</v>
      </c>
      <c r="CP963" s="169" t="s">
        <v>1447</v>
      </c>
      <c r="CQ963" s="169" t="s">
        <v>1461</v>
      </c>
      <c r="CR963" s="98">
        <v>45900</v>
      </c>
      <c r="CS963" s="98">
        <v>84200</v>
      </c>
      <c r="CT963" s="170">
        <v>0.53</v>
      </c>
    </row>
    <row r="964" spans="47:98" ht="21" hidden="1" customHeight="1" x14ac:dyDescent="0.25">
      <c r="AU964" s="99"/>
      <c r="AV964" s="100">
        <v>1228</v>
      </c>
      <c r="AW964" s="96" t="s">
        <v>2370</v>
      </c>
      <c r="AX964" s="96" t="s">
        <v>986</v>
      </c>
      <c r="AY964" s="101" t="s">
        <v>152</v>
      </c>
      <c r="AZ964" s="101" t="s">
        <v>177</v>
      </c>
      <c r="BA964" s="102">
        <v>93500</v>
      </c>
      <c r="BB964" s="103">
        <v>31500</v>
      </c>
      <c r="BC964" s="103">
        <v>63000</v>
      </c>
      <c r="BD964" s="102">
        <v>237500</v>
      </c>
      <c r="BE964" s="104">
        <v>4.3999999999999997E-2</v>
      </c>
      <c r="BF964" s="105">
        <v>0.89</v>
      </c>
      <c r="BG964" s="102">
        <v>11000</v>
      </c>
      <c r="BH964" s="102">
        <v>283600</v>
      </c>
      <c r="BI964" s="106">
        <v>6.8000000000000005E-2</v>
      </c>
      <c r="BJ964" s="96">
        <v>393</v>
      </c>
      <c r="BK964" s="99">
        <f t="shared" si="51"/>
        <v>0.245</v>
      </c>
      <c r="BL964" s="99">
        <f t="shared" si="52"/>
        <v>0</v>
      </c>
      <c r="CN964" s="97">
        <v>57</v>
      </c>
      <c r="CO964" s="96" t="s">
        <v>288</v>
      </c>
      <c r="CP964" s="169" t="s">
        <v>1462</v>
      </c>
      <c r="CQ964" s="169" t="s">
        <v>166</v>
      </c>
      <c r="CR964" s="98">
        <v>51900</v>
      </c>
      <c r="CS964" s="98">
        <v>99400</v>
      </c>
      <c r="CT964" s="170">
        <v>0.48</v>
      </c>
    </row>
    <row r="965" spans="47:98" ht="21" hidden="1" customHeight="1" x14ac:dyDescent="0.25">
      <c r="AU965" s="99"/>
      <c r="AV965" s="100">
        <v>699</v>
      </c>
      <c r="AW965" s="96" t="s">
        <v>2380</v>
      </c>
      <c r="AX965" s="96" t="s">
        <v>652</v>
      </c>
      <c r="AY965" s="101" t="s">
        <v>152</v>
      </c>
      <c r="AZ965" s="101" t="s">
        <v>177</v>
      </c>
      <c r="BA965" s="102">
        <v>144500</v>
      </c>
      <c r="BB965" s="103">
        <v>41000</v>
      </c>
      <c r="BC965" s="103">
        <v>78000</v>
      </c>
      <c r="BD965" s="102">
        <v>474800</v>
      </c>
      <c r="BE965" s="104">
        <v>5.0999999999999997E-2</v>
      </c>
      <c r="BF965" s="105">
        <v>1</v>
      </c>
      <c r="BG965" s="102">
        <v>13250</v>
      </c>
      <c r="BH965" s="102">
        <v>532800</v>
      </c>
      <c r="BI965" s="106">
        <v>6.9000000000000006E-2</v>
      </c>
      <c r="BJ965" s="96">
        <v>404</v>
      </c>
      <c r="BK965" s="99">
        <f t="shared" si="51"/>
        <v>0.622</v>
      </c>
      <c r="BL965" s="99">
        <f t="shared" si="52"/>
        <v>0.32800000000000001</v>
      </c>
      <c r="CN965" s="97" t="s">
        <v>1702</v>
      </c>
      <c r="CO965" s="96" t="s">
        <v>610</v>
      </c>
      <c r="CP965" s="169" t="s">
        <v>1467</v>
      </c>
      <c r="CQ965" s="169" t="s">
        <v>177</v>
      </c>
      <c r="CR965" s="98">
        <v>38000</v>
      </c>
      <c r="CS965" s="98">
        <v>67300</v>
      </c>
      <c r="CT965" s="170">
        <v>0.69</v>
      </c>
    </row>
    <row r="966" spans="47:98" ht="21" hidden="1" customHeight="1" x14ac:dyDescent="0.25">
      <c r="AU966" s="99"/>
      <c r="AV966" s="100">
        <v>1101</v>
      </c>
      <c r="AW966" s="96" t="s">
        <v>2429</v>
      </c>
      <c r="AX966" s="96" t="s">
        <v>908</v>
      </c>
      <c r="AY966" s="101" t="s">
        <v>159</v>
      </c>
      <c r="AZ966" s="101" t="s">
        <v>192</v>
      </c>
      <c r="BA966" s="102">
        <v>90500</v>
      </c>
      <c r="BB966" s="103">
        <v>39500</v>
      </c>
      <c r="BC966" s="103">
        <v>64000</v>
      </c>
      <c r="BD966" s="102">
        <v>293900</v>
      </c>
      <c r="BE966" s="104">
        <v>5.0999999999999997E-2</v>
      </c>
      <c r="BF966" s="105">
        <v>0.9</v>
      </c>
      <c r="BG966" s="102">
        <v>8000</v>
      </c>
      <c r="BH966" s="102">
        <v>331700</v>
      </c>
      <c r="BI966" s="106">
        <v>7.0000000000000007E-2</v>
      </c>
      <c r="BJ966" s="96">
        <v>456</v>
      </c>
      <c r="BK966" s="99">
        <f t="shared" ref="BK966:BK1029" si="53">_xlfn.PERCENTRANK.INC($BA$5:$BA$1160,BA966)</f>
        <v>0.21199999999999999</v>
      </c>
      <c r="BL966" s="99">
        <f t="shared" ref="BL966:BL1029" si="54">IF(BB966="No Data","No Data",_xlfn.PERCENTRANK.INC($BB$5:$BB$1160,BB966))</f>
        <v>0.19600000000000001</v>
      </c>
      <c r="CN966" s="97">
        <v>975</v>
      </c>
      <c r="CO966" s="96" t="s">
        <v>1064</v>
      </c>
      <c r="CP966" s="169" t="s">
        <v>1462</v>
      </c>
      <c r="CQ966" s="169" t="s">
        <v>195</v>
      </c>
      <c r="CR966" s="98">
        <v>32300</v>
      </c>
      <c r="CS966" s="98">
        <v>53200</v>
      </c>
      <c r="CT966" s="170">
        <v>0.59</v>
      </c>
    </row>
    <row r="967" spans="47:98" ht="21" hidden="1" customHeight="1" x14ac:dyDescent="0.25">
      <c r="AU967" s="99"/>
      <c r="AV967" s="100">
        <v>1230</v>
      </c>
      <c r="AW967" s="96" t="s">
        <v>2430</v>
      </c>
      <c r="AX967" s="96" t="s">
        <v>908</v>
      </c>
      <c r="AY967" s="101" t="s">
        <v>163</v>
      </c>
      <c r="AZ967" s="101" t="s">
        <v>192</v>
      </c>
      <c r="BA967" s="102">
        <v>148500</v>
      </c>
      <c r="BB967" s="103">
        <v>39500</v>
      </c>
      <c r="BC967" s="103">
        <v>64000</v>
      </c>
      <c r="BD967" s="102">
        <v>236300</v>
      </c>
      <c r="BE967" s="104">
        <v>3.4000000000000002E-2</v>
      </c>
      <c r="BF967" s="105">
        <v>0.9</v>
      </c>
      <c r="BG967" s="102">
        <v>8000</v>
      </c>
      <c r="BH967" s="102">
        <v>236300</v>
      </c>
      <c r="BI967" s="106">
        <v>3.4000000000000002E-2</v>
      </c>
      <c r="BJ967" s="96">
        <v>456</v>
      </c>
      <c r="BK967" s="99">
        <f t="shared" si="53"/>
        <v>0.65400000000000003</v>
      </c>
      <c r="BL967" s="99">
        <f t="shared" si="54"/>
        <v>0.19600000000000001</v>
      </c>
      <c r="CN967" s="97" t="s">
        <v>1590</v>
      </c>
      <c r="CO967" s="96" t="s">
        <v>475</v>
      </c>
      <c r="CP967" s="169" t="s">
        <v>1462</v>
      </c>
      <c r="CQ967" s="169" t="s">
        <v>192</v>
      </c>
      <c r="CR967" s="98">
        <v>41700</v>
      </c>
      <c r="CS967" s="98">
        <v>78300</v>
      </c>
      <c r="CT967" s="170">
        <v>0.57999999999999996</v>
      </c>
    </row>
    <row r="968" spans="47:98" ht="21" hidden="1" customHeight="1" x14ac:dyDescent="0.25">
      <c r="AU968" s="99"/>
      <c r="AV968" s="100">
        <v>1023</v>
      </c>
      <c r="AW968" s="96" t="s">
        <v>2735</v>
      </c>
      <c r="AX968" s="96" t="s">
        <v>860</v>
      </c>
      <c r="AY968" s="101" t="s">
        <v>159</v>
      </c>
      <c r="AZ968" s="101" t="s">
        <v>192</v>
      </c>
      <c r="BA968" s="102">
        <v>79500</v>
      </c>
      <c r="BB968" s="103">
        <v>48500</v>
      </c>
      <c r="BC968" s="103">
        <v>60000</v>
      </c>
      <c r="BD968" s="102">
        <v>330400</v>
      </c>
      <c r="BE968" s="104">
        <v>5.8000000000000003E-2</v>
      </c>
      <c r="BF968" s="105">
        <v>0.91</v>
      </c>
      <c r="BG968" s="102">
        <v>9000</v>
      </c>
      <c r="BH968" s="102">
        <v>375000</v>
      </c>
      <c r="BI968" s="106">
        <v>8.6999999999999994E-2</v>
      </c>
      <c r="BJ968" s="96">
        <v>707</v>
      </c>
      <c r="BK968" s="99">
        <f t="shared" si="53"/>
        <v>0.1</v>
      </c>
      <c r="BL968" s="99">
        <f t="shared" si="54"/>
        <v>0.81200000000000006</v>
      </c>
      <c r="CN968" s="97" t="s">
        <v>1828</v>
      </c>
      <c r="CO968" s="96" t="s">
        <v>959</v>
      </c>
      <c r="CP968" s="169" t="s">
        <v>1451</v>
      </c>
      <c r="CQ968" s="169" t="s">
        <v>177</v>
      </c>
      <c r="CR968" s="98">
        <v>42400</v>
      </c>
      <c r="CS968" s="98">
        <v>55600</v>
      </c>
      <c r="CT968" s="170">
        <v>0.59</v>
      </c>
    </row>
    <row r="969" spans="47:98" ht="21" hidden="1" customHeight="1" x14ac:dyDescent="0.25">
      <c r="AU969" s="99"/>
      <c r="AV969" s="100">
        <v>1144</v>
      </c>
      <c r="AW969" s="96" t="s">
        <v>2736</v>
      </c>
      <c r="AX969" s="96" t="s">
        <v>860</v>
      </c>
      <c r="AY969" s="101" t="s">
        <v>163</v>
      </c>
      <c r="AZ969" s="101" t="s">
        <v>192</v>
      </c>
      <c r="BA969" s="102">
        <v>135000</v>
      </c>
      <c r="BB969" s="103">
        <v>48500</v>
      </c>
      <c r="BC969" s="103">
        <v>60000</v>
      </c>
      <c r="BD969" s="102">
        <v>274800</v>
      </c>
      <c r="BE969" s="104">
        <v>3.9E-2</v>
      </c>
      <c r="BF969" s="105">
        <v>0.91</v>
      </c>
      <c r="BG969" s="102">
        <v>9000</v>
      </c>
      <c r="BH969" s="102">
        <v>274800</v>
      </c>
      <c r="BI969" s="106">
        <v>3.9E-2</v>
      </c>
      <c r="BJ969" s="96">
        <v>707</v>
      </c>
      <c r="BK969" s="99">
        <f t="shared" si="53"/>
        <v>0.56100000000000005</v>
      </c>
      <c r="BL969" s="99">
        <f t="shared" si="54"/>
        <v>0.81200000000000006</v>
      </c>
      <c r="CN969" s="97" t="s">
        <v>1616</v>
      </c>
      <c r="CO969" s="96" t="s">
        <v>335</v>
      </c>
      <c r="CP969" s="169" t="s">
        <v>1466</v>
      </c>
      <c r="CQ969" s="169" t="s">
        <v>1476</v>
      </c>
      <c r="CR969" s="98">
        <v>48800</v>
      </c>
      <c r="CS969" s="98">
        <v>75600</v>
      </c>
      <c r="CT969" s="170">
        <v>0.63</v>
      </c>
    </row>
    <row r="970" spans="47:98" ht="21" hidden="1" customHeight="1" x14ac:dyDescent="0.25">
      <c r="AU970" s="99"/>
      <c r="AV970" s="100">
        <v>312</v>
      </c>
      <c r="AW970" s="96" t="s">
        <v>2737</v>
      </c>
      <c r="AX970" s="96" t="s">
        <v>401</v>
      </c>
      <c r="AY970" s="101" t="s">
        <v>159</v>
      </c>
      <c r="AZ970" s="101" t="s">
        <v>195</v>
      </c>
      <c r="BA970" s="102">
        <v>85500</v>
      </c>
      <c r="BB970" s="103">
        <v>48500</v>
      </c>
      <c r="BC970" s="103">
        <v>78000</v>
      </c>
      <c r="BD970" s="102">
        <v>683400</v>
      </c>
      <c r="BE970" s="104">
        <v>7.6999999999999999E-2</v>
      </c>
      <c r="BF970" s="105">
        <v>0.93</v>
      </c>
      <c r="BG970" s="102">
        <v>8000</v>
      </c>
      <c r="BH970" s="102">
        <v>719800</v>
      </c>
      <c r="BI970" s="106">
        <v>9.8000000000000004E-2</v>
      </c>
      <c r="BJ970" s="96">
        <v>708</v>
      </c>
      <c r="BK970" s="99">
        <f t="shared" si="53"/>
        <v>0.16400000000000001</v>
      </c>
      <c r="BL970" s="99">
        <f t="shared" si="54"/>
        <v>0.81200000000000006</v>
      </c>
      <c r="CN970" s="97" t="s">
        <v>1656</v>
      </c>
      <c r="CO970" s="96" t="s">
        <v>817</v>
      </c>
      <c r="CP970" s="169" t="s">
        <v>1462</v>
      </c>
      <c r="CQ970" s="169" t="s">
        <v>177</v>
      </c>
      <c r="CR970" s="98">
        <v>36500</v>
      </c>
      <c r="CS970" s="98">
        <v>70900</v>
      </c>
      <c r="CT970" s="170">
        <v>0.54</v>
      </c>
    </row>
    <row r="971" spans="47:98" ht="21" hidden="1" customHeight="1" x14ac:dyDescent="0.25">
      <c r="AU971" s="99"/>
      <c r="AV971" s="100">
        <v>398</v>
      </c>
      <c r="AW971" s="96" t="s">
        <v>2738</v>
      </c>
      <c r="AX971" s="96" t="s">
        <v>401</v>
      </c>
      <c r="AY971" s="101" t="s">
        <v>163</v>
      </c>
      <c r="AZ971" s="101" t="s">
        <v>195</v>
      </c>
      <c r="BA971" s="102">
        <v>141000</v>
      </c>
      <c r="BB971" s="103">
        <v>48500</v>
      </c>
      <c r="BC971" s="103">
        <v>78000</v>
      </c>
      <c r="BD971" s="102">
        <v>627500</v>
      </c>
      <c r="BE971" s="104">
        <v>5.8999999999999997E-2</v>
      </c>
      <c r="BF971" s="105">
        <v>0.93</v>
      </c>
      <c r="BG971" s="102">
        <v>8000</v>
      </c>
      <c r="BH971" s="102">
        <v>627500</v>
      </c>
      <c r="BI971" s="106">
        <v>5.8999999999999997E-2</v>
      </c>
      <c r="BJ971" s="96">
        <v>708</v>
      </c>
      <c r="BK971" s="99">
        <f t="shared" si="53"/>
        <v>0.59599999999999997</v>
      </c>
      <c r="BL971" s="99">
        <f t="shared" si="54"/>
        <v>0.81200000000000006</v>
      </c>
      <c r="CN971" s="97" t="s">
        <v>1575</v>
      </c>
      <c r="CO971" s="96" t="s">
        <v>839</v>
      </c>
      <c r="CP971" s="169" t="s">
        <v>1451</v>
      </c>
      <c r="CQ971" s="169" t="s">
        <v>171</v>
      </c>
      <c r="CR971" s="98">
        <v>43400</v>
      </c>
      <c r="CS971" s="98">
        <v>80000</v>
      </c>
      <c r="CT971" s="170">
        <v>0.52</v>
      </c>
    </row>
    <row r="972" spans="47:98" ht="21" hidden="1" customHeight="1" x14ac:dyDescent="0.25">
      <c r="AU972" s="99"/>
      <c r="AV972" s="100">
        <v>1250</v>
      </c>
      <c r="AW972" s="96" t="s">
        <v>2762</v>
      </c>
      <c r="AX972" s="96" t="s">
        <v>999</v>
      </c>
      <c r="AY972" s="101" t="s">
        <v>159</v>
      </c>
      <c r="AZ972" s="101" t="s">
        <v>195</v>
      </c>
      <c r="BA972" s="102">
        <v>74000</v>
      </c>
      <c r="BB972" s="103">
        <v>40500</v>
      </c>
      <c r="BC972" s="103">
        <v>57000</v>
      </c>
      <c r="BD972" s="102">
        <v>222800</v>
      </c>
      <c r="BE972" s="104">
        <v>4.9000000000000002E-2</v>
      </c>
      <c r="BF972" s="105">
        <v>0.95</v>
      </c>
      <c r="BG972" s="102">
        <v>8750</v>
      </c>
      <c r="BH972" s="102">
        <v>263500</v>
      </c>
      <c r="BI972" s="106">
        <v>7.6999999999999999E-2</v>
      </c>
      <c r="BJ972" s="96">
        <v>726</v>
      </c>
      <c r="BK972" s="99">
        <f t="shared" si="53"/>
        <v>4.8000000000000001E-2</v>
      </c>
      <c r="BL972" s="99">
        <f t="shared" si="54"/>
        <v>0.28000000000000003</v>
      </c>
      <c r="CN972" s="97">
        <v>144</v>
      </c>
      <c r="CO972" s="96" t="s">
        <v>239</v>
      </c>
      <c r="CP972" s="169" t="s">
        <v>1451</v>
      </c>
      <c r="CQ972" s="169" t="s">
        <v>169</v>
      </c>
      <c r="CR972" s="98">
        <v>52000</v>
      </c>
      <c r="CS972" s="98">
        <v>88400</v>
      </c>
      <c r="CT972" s="170">
        <v>0.56000000000000005</v>
      </c>
    </row>
    <row r="973" spans="47:98" ht="21" hidden="1" customHeight="1" x14ac:dyDescent="0.25">
      <c r="AU973" s="99"/>
      <c r="AV973" s="100">
        <v>1331</v>
      </c>
      <c r="AW973" s="96" t="s">
        <v>2763</v>
      </c>
      <c r="AX973" s="96" t="s">
        <v>999</v>
      </c>
      <c r="AY973" s="101" t="s">
        <v>163</v>
      </c>
      <c r="AZ973" s="101" t="s">
        <v>195</v>
      </c>
      <c r="BA973" s="102">
        <v>128000</v>
      </c>
      <c r="BB973" s="103">
        <v>40500</v>
      </c>
      <c r="BC973" s="103">
        <v>57000</v>
      </c>
      <c r="BD973" s="102">
        <v>168800</v>
      </c>
      <c r="BE973" s="104">
        <v>0.03</v>
      </c>
      <c r="BF973" s="105">
        <v>0.95</v>
      </c>
      <c r="BG973" s="102">
        <v>8750</v>
      </c>
      <c r="BH973" s="102">
        <v>168800</v>
      </c>
      <c r="BI973" s="106">
        <v>0.03</v>
      </c>
      <c r="BJ973" s="96">
        <v>726</v>
      </c>
      <c r="BK973" s="99">
        <f t="shared" si="53"/>
        <v>0.51</v>
      </c>
      <c r="BL973" s="99">
        <f t="shared" si="54"/>
        <v>0.28000000000000003</v>
      </c>
      <c r="CN973" s="97" t="s">
        <v>1486</v>
      </c>
      <c r="CO973" s="96" t="s">
        <v>412</v>
      </c>
      <c r="CP973" s="169" t="s">
        <v>1451</v>
      </c>
      <c r="CQ973" s="169" t="s">
        <v>171</v>
      </c>
      <c r="CR973" s="98">
        <v>43900</v>
      </c>
      <c r="CS973" s="98">
        <v>93900</v>
      </c>
      <c r="CT973" s="170">
        <v>0.62</v>
      </c>
    </row>
    <row r="974" spans="47:98" ht="21" hidden="1" customHeight="1" x14ac:dyDescent="0.25">
      <c r="AU974" s="99"/>
      <c r="AV974" s="100">
        <v>640</v>
      </c>
      <c r="AW974" s="96" t="s">
        <v>2767</v>
      </c>
      <c r="AX974" s="96" t="s">
        <v>612</v>
      </c>
      <c r="AY974" s="101" t="s">
        <v>152</v>
      </c>
      <c r="AZ974" s="101" t="s">
        <v>166</v>
      </c>
      <c r="BA974" s="102">
        <v>125000</v>
      </c>
      <c r="BB974" s="103">
        <v>40000</v>
      </c>
      <c r="BC974" s="103">
        <v>56000</v>
      </c>
      <c r="BD974" s="102">
        <v>509000</v>
      </c>
      <c r="BE974" s="104">
        <v>5.7000000000000002E-2</v>
      </c>
      <c r="BF974" s="105">
        <v>0.99</v>
      </c>
      <c r="BG974" s="102">
        <v>11750</v>
      </c>
      <c r="BH974" s="102">
        <v>560400</v>
      </c>
      <c r="BI974" s="106">
        <v>7.5999999999999998E-2</v>
      </c>
      <c r="BJ974" s="96">
        <v>734</v>
      </c>
      <c r="BK974" s="99">
        <f t="shared" si="53"/>
        <v>0.48799999999999999</v>
      </c>
      <c r="BL974" s="99">
        <f t="shared" si="54"/>
        <v>0.23899999999999999</v>
      </c>
      <c r="CN974" s="97" t="s">
        <v>1615</v>
      </c>
      <c r="CO974" s="96" t="s">
        <v>551</v>
      </c>
      <c r="CP974" s="169" t="s">
        <v>1451</v>
      </c>
      <c r="CQ974" s="169" t="s">
        <v>195</v>
      </c>
      <c r="CR974" s="98">
        <v>41400</v>
      </c>
      <c r="CS974" s="98">
        <v>75700</v>
      </c>
      <c r="CT974" s="170">
        <v>0.48</v>
      </c>
    </row>
    <row r="975" spans="47:98" ht="21" hidden="1" customHeight="1" x14ac:dyDescent="0.25">
      <c r="AU975" s="99"/>
      <c r="AV975" s="100">
        <v>1253</v>
      </c>
      <c r="AW975" s="96" t="s">
        <v>2775</v>
      </c>
      <c r="AX975" s="96" t="s">
        <v>1002</v>
      </c>
      <c r="AY975" s="101" t="s">
        <v>152</v>
      </c>
      <c r="AZ975" s="101" t="s">
        <v>177</v>
      </c>
      <c r="BA975" s="102">
        <v>140500</v>
      </c>
      <c r="BB975" s="103">
        <v>34500</v>
      </c>
      <c r="BC975" s="103">
        <v>53000</v>
      </c>
      <c r="BD975" s="102">
        <v>221300</v>
      </c>
      <c r="BE975" s="104">
        <v>3.3000000000000002E-2</v>
      </c>
      <c r="BF975" s="105">
        <v>0.99</v>
      </c>
      <c r="BG975" s="102">
        <v>15250</v>
      </c>
      <c r="BH975" s="102">
        <v>288900</v>
      </c>
      <c r="BI975" s="106">
        <v>5.6000000000000001E-2</v>
      </c>
      <c r="BJ975" s="96">
        <v>743</v>
      </c>
      <c r="BK975" s="99">
        <f t="shared" si="53"/>
        <v>0.59199999999999997</v>
      </c>
      <c r="BL975" s="99">
        <f t="shared" si="54"/>
        <v>1.6E-2</v>
      </c>
      <c r="CN975" s="97" t="s">
        <v>1774</v>
      </c>
      <c r="CO975" s="96" t="s">
        <v>699</v>
      </c>
      <c r="CP975" s="169" t="s">
        <v>1448</v>
      </c>
      <c r="CQ975" s="169" t="s">
        <v>195</v>
      </c>
      <c r="CR975" s="98">
        <v>35700</v>
      </c>
      <c r="CS975" s="98">
        <v>61400</v>
      </c>
      <c r="CT975" s="170">
        <v>0.64</v>
      </c>
    </row>
    <row r="976" spans="47:98" ht="21" hidden="1" customHeight="1" x14ac:dyDescent="0.25">
      <c r="AU976" s="99"/>
      <c r="AV976" s="100">
        <v>662</v>
      </c>
      <c r="AW976" s="96" t="s">
        <v>2887</v>
      </c>
      <c r="AX976" s="96" t="s">
        <v>627</v>
      </c>
      <c r="AY976" s="101" t="s">
        <v>159</v>
      </c>
      <c r="AZ976" s="101" t="s">
        <v>192</v>
      </c>
      <c r="BA976" s="102">
        <v>96000</v>
      </c>
      <c r="BB976" s="103">
        <v>42500</v>
      </c>
      <c r="BC976" s="103">
        <v>70000</v>
      </c>
      <c r="BD976" s="102">
        <v>495500</v>
      </c>
      <c r="BE976" s="104">
        <v>6.4000000000000001E-2</v>
      </c>
      <c r="BF976" s="105">
        <v>0.92</v>
      </c>
      <c r="BG976" s="102">
        <v>8500</v>
      </c>
      <c r="BH976" s="102">
        <v>537100</v>
      </c>
      <c r="BI976" s="106">
        <v>8.4000000000000005E-2</v>
      </c>
      <c r="BJ976" s="96">
        <v>819</v>
      </c>
      <c r="BK976" s="99">
        <f t="shared" si="53"/>
        <v>0.27200000000000002</v>
      </c>
      <c r="BL976" s="99">
        <f t="shared" si="54"/>
        <v>0.45400000000000001</v>
      </c>
      <c r="CN976" s="97" t="s">
        <v>1652</v>
      </c>
      <c r="CO976" s="96" t="s">
        <v>663</v>
      </c>
      <c r="CP976" s="169" t="s">
        <v>1467</v>
      </c>
      <c r="CQ976" s="169" t="s">
        <v>195</v>
      </c>
      <c r="CR976" s="98">
        <v>42500</v>
      </c>
      <c r="CS976" s="98">
        <v>71300</v>
      </c>
      <c r="CT976" s="170">
        <v>0.65</v>
      </c>
    </row>
    <row r="977" spans="47:98" ht="21" hidden="1" customHeight="1" x14ac:dyDescent="0.25">
      <c r="AU977" s="99"/>
      <c r="AV977" s="100">
        <v>797</v>
      </c>
      <c r="AW977" s="96" t="s">
        <v>2888</v>
      </c>
      <c r="AX977" s="96" t="s">
        <v>627</v>
      </c>
      <c r="AY977" s="101" t="s">
        <v>163</v>
      </c>
      <c r="AZ977" s="101" t="s">
        <v>192</v>
      </c>
      <c r="BA977" s="102">
        <v>158500</v>
      </c>
      <c r="BB977" s="103">
        <v>42500</v>
      </c>
      <c r="BC977" s="103">
        <v>70000</v>
      </c>
      <c r="BD977" s="102">
        <v>433200</v>
      </c>
      <c r="BE977" s="104">
        <v>4.5999999999999999E-2</v>
      </c>
      <c r="BF977" s="105">
        <v>0.92</v>
      </c>
      <c r="BG977" s="102">
        <v>8500</v>
      </c>
      <c r="BH977" s="102">
        <v>433200</v>
      </c>
      <c r="BI977" s="106">
        <v>4.5999999999999999E-2</v>
      </c>
      <c r="BJ977" s="96">
        <v>819</v>
      </c>
      <c r="BK977" s="99">
        <f t="shared" si="53"/>
        <v>0.72799999999999998</v>
      </c>
      <c r="BL977" s="99">
        <f t="shared" si="54"/>
        <v>0.45400000000000001</v>
      </c>
      <c r="CN977" s="97" t="s">
        <v>1788</v>
      </c>
      <c r="CO977" s="96" t="s">
        <v>962</v>
      </c>
      <c r="CP977" s="169" t="s">
        <v>1448</v>
      </c>
      <c r="CQ977" s="169" t="s">
        <v>460</v>
      </c>
      <c r="CR977" s="98">
        <v>34800</v>
      </c>
      <c r="CS977" s="98">
        <v>60200</v>
      </c>
      <c r="CT977" s="170">
        <v>0.44</v>
      </c>
    </row>
    <row r="978" spans="47:98" ht="21" hidden="1" customHeight="1" x14ac:dyDescent="0.25">
      <c r="AU978" s="99"/>
      <c r="AV978" s="100">
        <v>1039</v>
      </c>
      <c r="AW978" s="96" t="s">
        <v>2982</v>
      </c>
      <c r="AX978" s="96" t="s">
        <v>870</v>
      </c>
      <c r="AY978" s="101" t="s">
        <v>159</v>
      </c>
      <c r="AZ978" s="101" t="s">
        <v>195</v>
      </c>
      <c r="BA978" s="102">
        <v>86500</v>
      </c>
      <c r="BB978" s="103">
        <v>40500</v>
      </c>
      <c r="BC978" s="103">
        <v>64000</v>
      </c>
      <c r="BD978" s="102">
        <v>324100</v>
      </c>
      <c r="BE978" s="104">
        <v>5.5E-2</v>
      </c>
      <c r="BF978" s="105">
        <v>0.95</v>
      </c>
      <c r="BG978" s="102">
        <v>7500</v>
      </c>
      <c r="BH978" s="102">
        <v>358900</v>
      </c>
      <c r="BI978" s="106">
        <v>7.2999999999999995E-2</v>
      </c>
      <c r="BJ978" s="96">
        <v>899</v>
      </c>
      <c r="BK978" s="99">
        <f t="shared" si="53"/>
        <v>0.183</v>
      </c>
      <c r="BL978" s="99">
        <f t="shared" si="54"/>
        <v>0.28000000000000003</v>
      </c>
      <c r="CN978" s="97" t="s">
        <v>1614</v>
      </c>
      <c r="CO978" s="96" t="s">
        <v>424</v>
      </c>
      <c r="CP978" s="169" t="s">
        <v>1448</v>
      </c>
      <c r="CQ978" s="169" t="s">
        <v>1479</v>
      </c>
      <c r="CR978" s="98">
        <v>43800</v>
      </c>
      <c r="CS978" s="98">
        <v>75800</v>
      </c>
      <c r="CT978" s="170">
        <v>0.55000000000000004</v>
      </c>
    </row>
    <row r="979" spans="47:98" ht="21" hidden="1" customHeight="1" x14ac:dyDescent="0.25">
      <c r="AU979" s="99"/>
      <c r="AV979" s="100">
        <v>1156</v>
      </c>
      <c r="AW979" s="96" t="s">
        <v>2983</v>
      </c>
      <c r="AX979" s="96" t="s">
        <v>870</v>
      </c>
      <c r="AY979" s="101" t="s">
        <v>163</v>
      </c>
      <c r="AZ979" s="101" t="s">
        <v>195</v>
      </c>
      <c r="BA979" s="102">
        <v>142000</v>
      </c>
      <c r="BB979" s="103">
        <v>40500</v>
      </c>
      <c r="BC979" s="103">
        <v>64000</v>
      </c>
      <c r="BD979" s="102">
        <v>268700</v>
      </c>
      <c r="BE979" s="104">
        <v>3.6999999999999998E-2</v>
      </c>
      <c r="BF979" s="105">
        <v>0.95</v>
      </c>
      <c r="BG979" s="102">
        <v>7500</v>
      </c>
      <c r="BH979" s="102">
        <v>268700</v>
      </c>
      <c r="BI979" s="106">
        <v>3.6999999999999998E-2</v>
      </c>
      <c r="BJ979" s="96">
        <v>899</v>
      </c>
      <c r="BK979" s="99">
        <f t="shared" si="53"/>
        <v>0.6</v>
      </c>
      <c r="BL979" s="99">
        <f t="shared" si="54"/>
        <v>0.28000000000000003</v>
      </c>
      <c r="CN979" s="97" t="s">
        <v>1528</v>
      </c>
      <c r="CO979" s="96" t="s">
        <v>260</v>
      </c>
      <c r="CP979" s="169" t="s">
        <v>1448</v>
      </c>
      <c r="CQ979" s="169" t="s">
        <v>195</v>
      </c>
      <c r="CR979" s="98">
        <v>52200</v>
      </c>
      <c r="CS979" s="98">
        <v>85000</v>
      </c>
      <c r="CT979" s="170">
        <v>0.56000000000000005</v>
      </c>
    </row>
    <row r="980" spans="47:98" ht="21" hidden="1" customHeight="1" x14ac:dyDescent="0.25">
      <c r="AU980" s="99"/>
      <c r="AV980" s="100">
        <v>452</v>
      </c>
      <c r="AW980" s="96" t="s">
        <v>2984</v>
      </c>
      <c r="AX980" s="96" t="s">
        <v>491</v>
      </c>
      <c r="AY980" s="101" t="s">
        <v>159</v>
      </c>
      <c r="AZ980" s="101" t="s">
        <v>192</v>
      </c>
      <c r="BA980" s="102">
        <v>96000</v>
      </c>
      <c r="BB980" s="103">
        <v>44000</v>
      </c>
      <c r="BC980" s="103">
        <v>82500</v>
      </c>
      <c r="BD980" s="102">
        <v>595800</v>
      </c>
      <c r="BE980" s="104">
        <v>6.9000000000000006E-2</v>
      </c>
      <c r="BF980" s="105">
        <v>0.94</v>
      </c>
      <c r="BG980" s="102">
        <v>8500</v>
      </c>
      <c r="BH980" s="102">
        <v>633900</v>
      </c>
      <c r="BI980" s="106">
        <v>8.7999999999999995E-2</v>
      </c>
      <c r="BJ980" s="96">
        <v>898</v>
      </c>
      <c r="BK980" s="99">
        <f t="shared" si="53"/>
        <v>0.27200000000000002</v>
      </c>
      <c r="BL980" s="99">
        <f t="shared" si="54"/>
        <v>0.57999999999999996</v>
      </c>
      <c r="CN980" s="97" t="s">
        <v>1774</v>
      </c>
      <c r="CO980" s="96" t="s">
        <v>843</v>
      </c>
      <c r="CP980" s="169" t="s">
        <v>1448</v>
      </c>
      <c r="CQ980" s="169" t="s">
        <v>1476</v>
      </c>
      <c r="CR980" s="98">
        <v>39200</v>
      </c>
      <c r="CS980" s="98">
        <v>61400</v>
      </c>
      <c r="CT980" s="170">
        <v>0.61</v>
      </c>
    </row>
    <row r="981" spans="47:98" ht="21" hidden="1" customHeight="1" x14ac:dyDescent="0.25">
      <c r="AU981" s="99"/>
      <c r="AV981" s="100">
        <v>598</v>
      </c>
      <c r="AW981" s="96" t="s">
        <v>2985</v>
      </c>
      <c r="AX981" s="96" t="s">
        <v>491</v>
      </c>
      <c r="AY981" s="101" t="s">
        <v>163</v>
      </c>
      <c r="AZ981" s="101" t="s">
        <v>192</v>
      </c>
      <c r="BA981" s="102">
        <v>163500</v>
      </c>
      <c r="BB981" s="103">
        <v>44000</v>
      </c>
      <c r="BC981" s="103">
        <v>82500</v>
      </c>
      <c r="BD981" s="102">
        <v>528500</v>
      </c>
      <c r="BE981" s="104">
        <v>5.0999999999999997E-2</v>
      </c>
      <c r="BF981" s="105">
        <v>0.94</v>
      </c>
      <c r="BG981" s="102">
        <v>8500</v>
      </c>
      <c r="BH981" s="102">
        <v>528500</v>
      </c>
      <c r="BI981" s="106">
        <v>5.0999999999999997E-2</v>
      </c>
      <c r="BJ981" s="96">
        <v>898</v>
      </c>
      <c r="BK981" s="99">
        <f t="shared" si="53"/>
        <v>0.75600000000000001</v>
      </c>
      <c r="BL981" s="99">
        <f t="shared" si="54"/>
        <v>0.57999999999999996</v>
      </c>
      <c r="CN981" s="97" t="s">
        <v>1690</v>
      </c>
      <c r="CO981" s="96" t="s">
        <v>485</v>
      </c>
      <c r="CP981" s="169" t="s">
        <v>1451</v>
      </c>
      <c r="CQ981" s="169" t="s">
        <v>195</v>
      </c>
      <c r="CR981" s="98">
        <v>45200</v>
      </c>
      <c r="CS981" s="98">
        <v>68500</v>
      </c>
      <c r="CT981" s="170">
        <v>0.53</v>
      </c>
    </row>
    <row r="982" spans="47:98" ht="21" hidden="1" customHeight="1" x14ac:dyDescent="0.25">
      <c r="AU982" s="99"/>
      <c r="AV982" s="100">
        <v>141</v>
      </c>
      <c r="AW982" s="96" t="s">
        <v>3049</v>
      </c>
      <c r="AX982" s="96" t="s">
        <v>278</v>
      </c>
      <c r="AY982" s="101" t="s">
        <v>152</v>
      </c>
      <c r="AZ982" s="101" t="s">
        <v>166</v>
      </c>
      <c r="BA982" s="102">
        <v>225500</v>
      </c>
      <c r="BB982" s="103">
        <v>52500</v>
      </c>
      <c r="BC982" s="103">
        <v>98000</v>
      </c>
      <c r="BD982" s="102">
        <v>861200</v>
      </c>
      <c r="BE982" s="104">
        <v>5.5E-2</v>
      </c>
      <c r="BF982" s="105">
        <v>0.61</v>
      </c>
      <c r="BG982" s="102">
        <v>37750</v>
      </c>
      <c r="BH982" s="102">
        <v>1014000</v>
      </c>
      <c r="BI982" s="106">
        <v>9.6000000000000002E-2</v>
      </c>
      <c r="BJ982" s="96">
        <v>939</v>
      </c>
      <c r="BK982" s="99">
        <f t="shared" si="53"/>
        <v>0.98199999999999998</v>
      </c>
      <c r="BL982" s="99">
        <f t="shared" si="54"/>
        <v>0.93500000000000005</v>
      </c>
      <c r="CN982" s="97" t="s">
        <v>1680</v>
      </c>
      <c r="CO982" s="96" t="s">
        <v>1681</v>
      </c>
      <c r="CP982" s="169" t="s">
        <v>1466</v>
      </c>
      <c r="CQ982" s="169" t="s">
        <v>177</v>
      </c>
      <c r="CR982" s="98">
        <v>48100</v>
      </c>
      <c r="CS982" s="98">
        <v>69100</v>
      </c>
      <c r="CT982" s="170">
        <v>0.56000000000000005</v>
      </c>
    </row>
    <row r="983" spans="47:98" ht="21" hidden="1" customHeight="1" x14ac:dyDescent="0.25">
      <c r="AU983" s="99"/>
      <c r="AV983" s="100">
        <v>727</v>
      </c>
      <c r="AW983" s="96" t="s">
        <v>1985</v>
      </c>
      <c r="AX983" s="96" t="s">
        <v>672</v>
      </c>
      <c r="AY983" s="101" t="s">
        <v>152</v>
      </c>
      <c r="AZ983" s="101" t="s">
        <v>177</v>
      </c>
      <c r="BA983" s="102">
        <v>148000</v>
      </c>
      <c r="BB983" s="103">
        <v>43500</v>
      </c>
      <c r="BC983" s="103">
        <v>73000</v>
      </c>
      <c r="BD983" s="102">
        <v>462700</v>
      </c>
      <c r="BE983" s="104">
        <v>0.05</v>
      </c>
      <c r="BF983" s="105">
        <v>0.96</v>
      </c>
      <c r="BG983" s="102">
        <v>11000</v>
      </c>
      <c r="BH983" s="102">
        <v>510600</v>
      </c>
      <c r="BI983" s="106">
        <v>6.3E-2</v>
      </c>
      <c r="BJ983" s="96">
        <v>1</v>
      </c>
      <c r="BK983" s="99">
        <f t="shared" si="53"/>
        <v>0.65</v>
      </c>
      <c r="BL983" s="99">
        <f t="shared" si="54"/>
        <v>0.55100000000000005</v>
      </c>
      <c r="CN983" s="97" t="s">
        <v>1649</v>
      </c>
      <c r="CO983" s="96" t="s">
        <v>804</v>
      </c>
      <c r="CP983" s="169" t="s">
        <v>1462</v>
      </c>
      <c r="CQ983" s="169" t="s">
        <v>1476</v>
      </c>
      <c r="CR983" s="98">
        <v>41400</v>
      </c>
      <c r="CS983" s="98">
        <v>71800</v>
      </c>
      <c r="CT983" s="170">
        <v>0.54</v>
      </c>
    </row>
    <row r="984" spans="47:98" ht="21" hidden="1" customHeight="1" x14ac:dyDescent="0.25">
      <c r="AU984" s="99"/>
      <c r="AV984" s="100">
        <v>670</v>
      </c>
      <c r="AW984" s="96" t="s">
        <v>2000</v>
      </c>
      <c r="AX984" s="96" t="s">
        <v>632</v>
      </c>
      <c r="AY984" s="101" t="s">
        <v>159</v>
      </c>
      <c r="AZ984" s="101" t="s">
        <v>195</v>
      </c>
      <c r="BA984" s="102">
        <v>78500</v>
      </c>
      <c r="BB984" s="103">
        <v>41500</v>
      </c>
      <c r="BC984" s="103">
        <v>70000</v>
      </c>
      <c r="BD984" s="102">
        <v>490700</v>
      </c>
      <c r="BE984" s="104">
        <v>7.0000000000000007E-2</v>
      </c>
      <c r="BF984" s="105">
        <v>0.89</v>
      </c>
      <c r="BG984" s="102">
        <v>6250</v>
      </c>
      <c r="BH984" s="102">
        <v>519300</v>
      </c>
      <c r="BI984" s="106">
        <v>8.5999999999999993E-2</v>
      </c>
      <c r="BJ984" s="96">
        <v>19</v>
      </c>
      <c r="BK984" s="99">
        <f t="shared" si="53"/>
        <v>0.09</v>
      </c>
      <c r="BL984" s="99">
        <f t="shared" si="54"/>
        <v>0.37</v>
      </c>
      <c r="CN984" s="97" t="s">
        <v>1729</v>
      </c>
      <c r="CO984" s="96" t="s">
        <v>779</v>
      </c>
      <c r="CP984" s="169" t="s">
        <v>1467</v>
      </c>
      <c r="CQ984" s="169" t="s">
        <v>1476</v>
      </c>
      <c r="CR984" s="98">
        <v>39200</v>
      </c>
      <c r="CS984" s="98">
        <v>65400</v>
      </c>
      <c r="CT984" s="170">
        <v>0.51</v>
      </c>
    </row>
    <row r="985" spans="47:98" ht="21" hidden="1" customHeight="1" x14ac:dyDescent="0.25">
      <c r="AU985" s="99"/>
      <c r="AV985" s="100">
        <v>736</v>
      </c>
      <c r="AW985" s="96" t="s">
        <v>2001</v>
      </c>
      <c r="AX985" s="96" t="s">
        <v>632</v>
      </c>
      <c r="AY985" s="101" t="s">
        <v>163</v>
      </c>
      <c r="AZ985" s="101" t="s">
        <v>195</v>
      </c>
      <c r="BA985" s="102">
        <v>111500</v>
      </c>
      <c r="BB985" s="103">
        <v>41500</v>
      </c>
      <c r="BC985" s="103">
        <v>70000</v>
      </c>
      <c r="BD985" s="102">
        <v>458100</v>
      </c>
      <c r="BE985" s="104">
        <v>5.7000000000000002E-2</v>
      </c>
      <c r="BF985" s="105">
        <v>0.89</v>
      </c>
      <c r="BG985" s="102">
        <v>6250</v>
      </c>
      <c r="BH985" s="102">
        <v>458100</v>
      </c>
      <c r="BI985" s="106">
        <v>5.7000000000000002E-2</v>
      </c>
      <c r="BJ985" s="96">
        <v>19</v>
      </c>
      <c r="BK985" s="99">
        <f t="shared" si="53"/>
        <v>0.39400000000000002</v>
      </c>
      <c r="BL985" s="99">
        <f t="shared" si="54"/>
        <v>0.37</v>
      </c>
      <c r="CN985" s="97" t="s">
        <v>1590</v>
      </c>
      <c r="CO985" s="96" t="s">
        <v>527</v>
      </c>
      <c r="CP985" s="169" t="s">
        <v>1462</v>
      </c>
      <c r="CQ985" s="169" t="s">
        <v>1461</v>
      </c>
      <c r="CR985" s="98">
        <v>42400</v>
      </c>
      <c r="CS985" s="98">
        <v>78300</v>
      </c>
      <c r="CT985" s="170">
        <v>0.5</v>
      </c>
    </row>
    <row r="986" spans="47:98" ht="21" hidden="1" customHeight="1" x14ac:dyDescent="0.25">
      <c r="AU986" s="99"/>
      <c r="AV986" s="100">
        <v>542</v>
      </c>
      <c r="AW986" s="96" t="s">
        <v>2032</v>
      </c>
      <c r="AX986" s="96" t="s">
        <v>550</v>
      </c>
      <c r="AY986" s="101" t="s">
        <v>152</v>
      </c>
      <c r="AZ986" s="101" t="s">
        <v>166</v>
      </c>
      <c r="BA986" s="102">
        <v>181000</v>
      </c>
      <c r="BB986" s="103">
        <v>47000</v>
      </c>
      <c r="BC986" s="103">
        <v>86500</v>
      </c>
      <c r="BD986" s="102">
        <v>556200</v>
      </c>
      <c r="BE986" s="104">
        <v>4.9000000000000002E-2</v>
      </c>
      <c r="BF986" s="105">
        <v>0.96</v>
      </c>
      <c r="BG986" s="102">
        <v>16750</v>
      </c>
      <c r="BH986" s="102">
        <v>628100</v>
      </c>
      <c r="BI986" s="106">
        <v>6.7000000000000004E-2</v>
      </c>
      <c r="BJ986" s="96">
        <v>49</v>
      </c>
      <c r="BK986" s="99">
        <f t="shared" si="53"/>
        <v>0.84299999999999997</v>
      </c>
      <c r="BL986" s="99">
        <f t="shared" si="54"/>
        <v>0.76800000000000002</v>
      </c>
      <c r="CN986" s="97" t="s">
        <v>1609</v>
      </c>
      <c r="CO986" s="96" t="s">
        <v>370</v>
      </c>
      <c r="CP986" s="169" t="s">
        <v>1451</v>
      </c>
      <c r="CQ986" s="169" t="s">
        <v>177</v>
      </c>
      <c r="CR986" s="98">
        <v>49900</v>
      </c>
      <c r="CS986" s="98">
        <v>76200</v>
      </c>
      <c r="CT986" s="170">
        <v>0.52</v>
      </c>
    </row>
    <row r="987" spans="47:98" ht="21" hidden="1" customHeight="1" x14ac:dyDescent="0.25">
      <c r="AU987" s="99"/>
      <c r="AV987" s="100">
        <v>483</v>
      </c>
      <c r="AW987" s="96" t="s">
        <v>2174</v>
      </c>
      <c r="AX987" s="96" t="s">
        <v>512</v>
      </c>
      <c r="AY987" s="101" t="s">
        <v>152</v>
      </c>
      <c r="AZ987" s="101" t="s">
        <v>177</v>
      </c>
      <c r="BA987" s="102">
        <v>119500</v>
      </c>
      <c r="BB987" s="103">
        <v>38000</v>
      </c>
      <c r="BC987" s="103">
        <v>69000</v>
      </c>
      <c r="BD987" s="102">
        <v>578400</v>
      </c>
      <c r="BE987" s="104">
        <v>6.2E-2</v>
      </c>
      <c r="BF987" s="105">
        <v>0.91</v>
      </c>
      <c r="BG987" s="102">
        <v>11250</v>
      </c>
      <c r="BH987" s="102">
        <v>626200</v>
      </c>
      <c r="BI987" s="106">
        <v>0.08</v>
      </c>
      <c r="BJ987" s="96">
        <v>198</v>
      </c>
      <c r="BK987" s="99">
        <f t="shared" si="53"/>
        <v>0.45700000000000002</v>
      </c>
      <c r="BL987" s="99">
        <f t="shared" si="54"/>
        <v>0.11799999999999999</v>
      </c>
      <c r="CN987" s="97" t="s">
        <v>1825</v>
      </c>
      <c r="CO987" s="96" t="s">
        <v>1050</v>
      </c>
      <c r="CP987" s="169" t="s">
        <v>1447</v>
      </c>
      <c r="CQ987" s="169" t="s">
        <v>195</v>
      </c>
      <c r="CR987" s="98">
        <v>38000</v>
      </c>
      <c r="CS987" s="98">
        <v>55800</v>
      </c>
      <c r="CT987" s="170">
        <v>0.44</v>
      </c>
    </row>
    <row r="988" spans="47:98" ht="21" hidden="1" customHeight="1" x14ac:dyDescent="0.25">
      <c r="AU988" s="99"/>
      <c r="AV988" s="100">
        <v>555</v>
      </c>
      <c r="AW988" s="96" t="s">
        <v>2303</v>
      </c>
      <c r="AX988" s="96" t="s">
        <v>559</v>
      </c>
      <c r="AY988" s="101" t="s">
        <v>152</v>
      </c>
      <c r="AZ988" s="101" t="s">
        <v>177</v>
      </c>
      <c r="BA988" s="102">
        <v>149000</v>
      </c>
      <c r="BB988" s="103">
        <v>39000</v>
      </c>
      <c r="BC988" s="103">
        <v>73500</v>
      </c>
      <c r="BD988" s="102">
        <v>547800</v>
      </c>
      <c r="BE988" s="104">
        <v>5.3999999999999999E-2</v>
      </c>
      <c r="BF988" s="105">
        <v>0.97</v>
      </c>
      <c r="BG988" s="102">
        <v>14500</v>
      </c>
      <c r="BH988" s="102">
        <v>614100</v>
      </c>
      <c r="BI988" s="106">
        <v>7.4999999999999997E-2</v>
      </c>
      <c r="BJ988" s="96">
        <v>333</v>
      </c>
      <c r="BK988" s="99">
        <f t="shared" si="53"/>
        <v>0.66100000000000003</v>
      </c>
      <c r="BL988" s="99">
        <f t="shared" si="54"/>
        <v>0.16500000000000001</v>
      </c>
      <c r="CN988" s="97">
        <v>451</v>
      </c>
      <c r="CO988" s="96" t="s">
        <v>878</v>
      </c>
      <c r="CP988" s="169" t="s">
        <v>1466</v>
      </c>
      <c r="CQ988" s="169" t="s">
        <v>460</v>
      </c>
      <c r="CR988" s="98">
        <v>38900</v>
      </c>
      <c r="CS988" s="98">
        <v>74100</v>
      </c>
      <c r="CT988" s="170">
        <v>0.43</v>
      </c>
    </row>
    <row r="989" spans="47:98" ht="21" hidden="1" customHeight="1" x14ac:dyDescent="0.25">
      <c r="AU989" s="99"/>
      <c r="AV989" s="100">
        <v>218</v>
      </c>
      <c r="AW989" s="96" t="s">
        <v>2363</v>
      </c>
      <c r="AX989" s="96" t="s">
        <v>333</v>
      </c>
      <c r="AY989" s="101" t="s">
        <v>159</v>
      </c>
      <c r="AZ989" s="101" t="s">
        <v>192</v>
      </c>
      <c r="BA989" s="102">
        <v>93000</v>
      </c>
      <c r="BB989" s="103">
        <v>49000</v>
      </c>
      <c r="BC989" s="103">
        <v>82000</v>
      </c>
      <c r="BD989" s="102">
        <v>767700</v>
      </c>
      <c r="BE989" s="104">
        <v>7.8E-2</v>
      </c>
      <c r="BF989" s="105">
        <v>0.63</v>
      </c>
      <c r="BG989" s="102">
        <v>8000</v>
      </c>
      <c r="BH989" s="102">
        <v>806000</v>
      </c>
      <c r="BI989" s="106">
        <v>9.8000000000000004E-2</v>
      </c>
      <c r="BJ989" s="96">
        <v>387</v>
      </c>
      <c r="BK989" s="99">
        <f t="shared" si="53"/>
        <v>0.23899999999999999</v>
      </c>
      <c r="BL989" s="99">
        <f t="shared" si="54"/>
        <v>0.83399999999999996</v>
      </c>
      <c r="CN989" s="97" t="s">
        <v>1560</v>
      </c>
      <c r="CO989" s="96" t="s">
        <v>416</v>
      </c>
      <c r="CP989" s="169" t="s">
        <v>1447</v>
      </c>
      <c r="CQ989" s="169" t="s">
        <v>195</v>
      </c>
      <c r="CR989" s="98">
        <v>42700</v>
      </c>
      <c r="CS989" s="98">
        <v>81400</v>
      </c>
      <c r="CT989" s="170">
        <v>0.48</v>
      </c>
    </row>
    <row r="990" spans="47:98" ht="21" hidden="1" customHeight="1" x14ac:dyDescent="0.25">
      <c r="AU990" s="99"/>
      <c r="AV990" s="100">
        <v>259</v>
      </c>
      <c r="AW990" s="96" t="s">
        <v>2364</v>
      </c>
      <c r="AX990" s="96" t="s">
        <v>333</v>
      </c>
      <c r="AY990" s="101" t="s">
        <v>163</v>
      </c>
      <c r="AZ990" s="101" t="s">
        <v>192</v>
      </c>
      <c r="BA990" s="102">
        <v>134500</v>
      </c>
      <c r="BB990" s="103">
        <v>49000</v>
      </c>
      <c r="BC990" s="103">
        <v>82000</v>
      </c>
      <c r="BD990" s="102">
        <v>726000</v>
      </c>
      <c r="BE990" s="104">
        <v>6.5000000000000002E-2</v>
      </c>
      <c r="BF990" s="105">
        <v>0.63</v>
      </c>
      <c r="BG990" s="102">
        <v>8000</v>
      </c>
      <c r="BH990" s="102">
        <v>726000</v>
      </c>
      <c r="BI990" s="106">
        <v>6.5000000000000002E-2</v>
      </c>
      <c r="BJ990" s="96">
        <v>387</v>
      </c>
      <c r="BK990" s="99">
        <f t="shared" si="53"/>
        <v>0.55500000000000005</v>
      </c>
      <c r="BL990" s="99">
        <f t="shared" si="54"/>
        <v>0.83399999999999996</v>
      </c>
      <c r="CN990" s="97" t="s">
        <v>1745</v>
      </c>
      <c r="CO990" s="96" t="s">
        <v>865</v>
      </c>
      <c r="CP990" s="169" t="s">
        <v>1451</v>
      </c>
      <c r="CQ990" s="169" t="s">
        <v>195</v>
      </c>
      <c r="CR990" s="98">
        <v>38700</v>
      </c>
      <c r="CS990" s="98">
        <v>64300</v>
      </c>
      <c r="CT990" s="170">
        <v>0.46</v>
      </c>
    </row>
    <row r="991" spans="47:98" ht="21" hidden="1" customHeight="1" x14ac:dyDescent="0.25">
      <c r="AU991" s="99"/>
      <c r="AV991" s="100">
        <v>188</v>
      </c>
      <c r="AW991" s="96" t="s">
        <v>2373</v>
      </c>
      <c r="AX991" s="96" t="s">
        <v>310</v>
      </c>
      <c r="AY991" s="101" t="s">
        <v>152</v>
      </c>
      <c r="AZ991" s="101" t="s">
        <v>177</v>
      </c>
      <c r="BA991" s="102">
        <v>145500</v>
      </c>
      <c r="BB991" s="103">
        <v>52000</v>
      </c>
      <c r="BC991" s="103">
        <v>77500</v>
      </c>
      <c r="BD991" s="102">
        <v>798300</v>
      </c>
      <c r="BE991" s="104">
        <v>6.6000000000000003E-2</v>
      </c>
      <c r="BF991" s="105">
        <v>1</v>
      </c>
      <c r="BG991" s="102">
        <v>12750</v>
      </c>
      <c r="BH991" s="102">
        <v>854700</v>
      </c>
      <c r="BI991" s="106">
        <v>8.3000000000000004E-2</v>
      </c>
      <c r="BJ991" s="96">
        <v>397</v>
      </c>
      <c r="BK991" s="99">
        <f t="shared" si="53"/>
        <v>0.63300000000000001</v>
      </c>
      <c r="BL991" s="99">
        <f t="shared" si="54"/>
        <v>0.92400000000000004</v>
      </c>
      <c r="CN991" s="97" t="s">
        <v>1661</v>
      </c>
      <c r="CO991" s="96" t="s">
        <v>712</v>
      </c>
      <c r="CP991" s="169" t="s">
        <v>1466</v>
      </c>
      <c r="CQ991" s="169" t="s">
        <v>177</v>
      </c>
      <c r="CR991" s="98">
        <v>47500</v>
      </c>
      <c r="CS991" s="98">
        <v>70500</v>
      </c>
      <c r="CT991" s="170">
        <v>0.56999999999999995</v>
      </c>
    </row>
    <row r="992" spans="47:98" ht="21" hidden="1" customHeight="1" x14ac:dyDescent="0.25">
      <c r="AU992" s="99"/>
      <c r="AV992" s="100">
        <v>829</v>
      </c>
      <c r="AW992" s="96" t="s">
        <v>2392</v>
      </c>
      <c r="AX992" s="96" t="s">
        <v>735</v>
      </c>
      <c r="AY992" s="101" t="s">
        <v>152</v>
      </c>
      <c r="AZ992" s="101" t="s">
        <v>177</v>
      </c>
      <c r="BA992" s="102">
        <v>118000</v>
      </c>
      <c r="BB992" s="103">
        <v>39000</v>
      </c>
      <c r="BC992" s="103">
        <v>56000</v>
      </c>
      <c r="BD992" s="102">
        <v>415600</v>
      </c>
      <c r="BE992" s="104">
        <v>5.2999999999999999E-2</v>
      </c>
      <c r="BF992" s="105">
        <v>0.96</v>
      </c>
      <c r="BG992" s="102">
        <v>8500</v>
      </c>
      <c r="BH992" s="102">
        <v>452800</v>
      </c>
      <c r="BI992" s="106">
        <v>6.6000000000000003E-2</v>
      </c>
      <c r="BJ992" s="96">
        <v>416</v>
      </c>
      <c r="BK992" s="99">
        <f t="shared" si="53"/>
        <v>0.443</v>
      </c>
      <c r="BL992" s="99">
        <f t="shared" si="54"/>
        <v>0.16500000000000001</v>
      </c>
      <c r="CN992" s="97" t="s">
        <v>1501</v>
      </c>
      <c r="CO992" s="96" t="s">
        <v>465</v>
      </c>
      <c r="CP992" s="169" t="s">
        <v>1447</v>
      </c>
      <c r="CQ992" s="169" t="s">
        <v>171</v>
      </c>
      <c r="CR992" s="98">
        <v>41200</v>
      </c>
      <c r="CS992" s="98">
        <v>89100</v>
      </c>
      <c r="CT992" s="170">
        <v>0.56000000000000005</v>
      </c>
    </row>
    <row r="993" spans="47:98" ht="21" hidden="1" customHeight="1" x14ac:dyDescent="0.25">
      <c r="AU993" s="99"/>
      <c r="AV993" s="100">
        <v>481</v>
      </c>
      <c r="AW993" s="96" t="s">
        <v>2432</v>
      </c>
      <c r="AX993" s="96" t="s">
        <v>511</v>
      </c>
      <c r="AY993" s="101" t="s">
        <v>159</v>
      </c>
      <c r="AZ993" s="101" t="s">
        <v>195</v>
      </c>
      <c r="BA993" s="102">
        <v>68500</v>
      </c>
      <c r="BB993" s="103">
        <v>42500</v>
      </c>
      <c r="BC993" s="103">
        <v>66000</v>
      </c>
      <c r="BD993" s="102">
        <v>578700</v>
      </c>
      <c r="BE993" s="104">
        <v>7.9000000000000001E-2</v>
      </c>
      <c r="BF993" s="105">
        <v>0.7</v>
      </c>
      <c r="BG993" s="102">
        <v>7250</v>
      </c>
      <c r="BH993" s="102">
        <v>612800</v>
      </c>
      <c r="BI993" s="106">
        <v>0.104</v>
      </c>
      <c r="BJ993" s="96">
        <v>458</v>
      </c>
      <c r="BK993" s="99">
        <f t="shared" si="53"/>
        <v>1.7000000000000001E-2</v>
      </c>
      <c r="BL993" s="99">
        <f t="shared" si="54"/>
        <v>0.45400000000000001</v>
      </c>
      <c r="CN993" s="97" t="s">
        <v>1549</v>
      </c>
      <c r="CO993" s="96" t="s">
        <v>626</v>
      </c>
      <c r="CP993" s="169" t="s">
        <v>1451</v>
      </c>
      <c r="CQ993" s="169" t="s">
        <v>171</v>
      </c>
      <c r="CR993" s="98">
        <v>37300</v>
      </c>
      <c r="CS993" s="98">
        <v>82500</v>
      </c>
      <c r="CT993" s="170">
        <v>0.49</v>
      </c>
    </row>
    <row r="994" spans="47:98" ht="21" hidden="1" customHeight="1" x14ac:dyDescent="0.25">
      <c r="AU994" s="99"/>
      <c r="AV994" s="100">
        <v>492</v>
      </c>
      <c r="AW994" s="96" t="s">
        <v>2433</v>
      </c>
      <c r="AX994" s="96" t="s">
        <v>511</v>
      </c>
      <c r="AY994" s="101" t="s">
        <v>163</v>
      </c>
      <c r="AZ994" s="101" t="s">
        <v>195</v>
      </c>
      <c r="BA994" s="102">
        <v>73000</v>
      </c>
      <c r="BB994" s="103">
        <v>42500</v>
      </c>
      <c r="BC994" s="103">
        <v>66000</v>
      </c>
      <c r="BD994" s="102">
        <v>574200</v>
      </c>
      <c r="BE994" s="104">
        <v>7.6999999999999999E-2</v>
      </c>
      <c r="BF994" s="105">
        <v>0.7</v>
      </c>
      <c r="BG994" s="102">
        <v>7250</v>
      </c>
      <c r="BH994" s="102">
        <v>574200</v>
      </c>
      <c r="BI994" s="106">
        <v>7.6999999999999999E-2</v>
      </c>
      <c r="BJ994" s="96">
        <v>458</v>
      </c>
      <c r="BK994" s="99">
        <f t="shared" si="53"/>
        <v>4.4999999999999998E-2</v>
      </c>
      <c r="BL994" s="99">
        <f t="shared" si="54"/>
        <v>0.45400000000000001</v>
      </c>
      <c r="CN994" s="97" t="s">
        <v>1535</v>
      </c>
      <c r="CO994" s="96" t="s">
        <v>629</v>
      </c>
      <c r="CP994" s="169" t="s">
        <v>1462</v>
      </c>
      <c r="CQ994" s="169" t="s">
        <v>171</v>
      </c>
      <c r="CR994" s="98">
        <v>42400</v>
      </c>
      <c r="CS994" s="98">
        <v>84400</v>
      </c>
      <c r="CT994" s="170">
        <v>0.62</v>
      </c>
    </row>
    <row r="995" spans="47:98" ht="21" hidden="1" customHeight="1" x14ac:dyDescent="0.25">
      <c r="AU995" s="99"/>
      <c r="AV995" s="100">
        <v>299</v>
      </c>
      <c r="AW995" s="96" t="s">
        <v>2557</v>
      </c>
      <c r="AX995" s="96" t="s">
        <v>390</v>
      </c>
      <c r="AY995" s="101" t="s">
        <v>159</v>
      </c>
      <c r="AZ995" s="101" t="s">
        <v>195</v>
      </c>
      <c r="BA995" s="102">
        <v>86000</v>
      </c>
      <c r="BB995" s="103">
        <v>50000</v>
      </c>
      <c r="BC995" s="103">
        <v>80500</v>
      </c>
      <c r="BD995" s="102">
        <v>693200</v>
      </c>
      <c r="BE995" s="104">
        <v>7.8E-2</v>
      </c>
      <c r="BF995" s="105">
        <v>0.82</v>
      </c>
      <c r="BG995" s="102">
        <v>8250</v>
      </c>
      <c r="BH995" s="102">
        <v>732600</v>
      </c>
      <c r="BI995" s="106">
        <v>0.1</v>
      </c>
      <c r="BJ995" s="96">
        <v>573</v>
      </c>
      <c r="BK995" s="99">
        <f t="shared" si="53"/>
        <v>0.17499999999999999</v>
      </c>
      <c r="BL995" s="99">
        <f t="shared" si="54"/>
        <v>0.88</v>
      </c>
      <c r="CN995" s="97" t="s">
        <v>1767</v>
      </c>
      <c r="CO995" s="96" t="s">
        <v>1054</v>
      </c>
      <c r="CP995" s="169" t="s">
        <v>1448</v>
      </c>
      <c r="CQ995" s="169" t="s">
        <v>177</v>
      </c>
      <c r="CR995" s="98">
        <v>33700</v>
      </c>
      <c r="CS995" s="98">
        <v>62200</v>
      </c>
      <c r="CT995" s="170">
        <v>0.64</v>
      </c>
    </row>
    <row r="996" spans="47:98" ht="21" hidden="1" customHeight="1" x14ac:dyDescent="0.25">
      <c r="AU996" s="99"/>
      <c r="AV996" s="100">
        <v>354</v>
      </c>
      <c r="AW996" s="96" t="s">
        <v>2558</v>
      </c>
      <c r="AX996" s="96" t="s">
        <v>390</v>
      </c>
      <c r="AY996" s="101" t="s">
        <v>163</v>
      </c>
      <c r="AZ996" s="101" t="s">
        <v>195</v>
      </c>
      <c r="BA996" s="102">
        <v>125000</v>
      </c>
      <c r="BB996" s="103">
        <v>50000</v>
      </c>
      <c r="BC996" s="103">
        <v>80500</v>
      </c>
      <c r="BD996" s="102">
        <v>654400</v>
      </c>
      <c r="BE996" s="104">
        <v>6.4000000000000001E-2</v>
      </c>
      <c r="BF996" s="105">
        <v>0.82</v>
      </c>
      <c r="BG996" s="102">
        <v>8250</v>
      </c>
      <c r="BH996" s="102">
        <v>654400</v>
      </c>
      <c r="BI996" s="106">
        <v>6.4000000000000001E-2</v>
      </c>
      <c r="BJ996" s="96">
        <v>573</v>
      </c>
      <c r="BK996" s="99">
        <f t="shared" si="53"/>
        <v>0.48799999999999999</v>
      </c>
      <c r="BL996" s="99">
        <f t="shared" si="54"/>
        <v>0.88</v>
      </c>
      <c r="CN996" s="97" t="s">
        <v>1487</v>
      </c>
      <c r="CO996" s="96" t="s">
        <v>286</v>
      </c>
      <c r="CP996" s="169" t="s">
        <v>1447</v>
      </c>
      <c r="CQ996" s="169" t="s">
        <v>171</v>
      </c>
      <c r="CR996" s="98">
        <v>41500</v>
      </c>
      <c r="CS996" s="98">
        <v>93600</v>
      </c>
      <c r="CT996" s="170">
        <v>0.49</v>
      </c>
    </row>
    <row r="997" spans="47:98" ht="21" hidden="1" customHeight="1" x14ac:dyDescent="0.25">
      <c r="AU997" s="99"/>
      <c r="AV997" s="100">
        <v>55</v>
      </c>
      <c r="AW997" s="96" t="s">
        <v>2577</v>
      </c>
      <c r="AX997" s="96" t="s">
        <v>210</v>
      </c>
      <c r="AY997" s="101" t="s">
        <v>152</v>
      </c>
      <c r="AZ997" s="101" t="s">
        <v>166</v>
      </c>
      <c r="BA997" s="102">
        <v>194000</v>
      </c>
      <c r="BB997" s="103">
        <v>56000</v>
      </c>
      <c r="BC997" s="103">
        <v>109000</v>
      </c>
      <c r="BD997" s="102">
        <v>1069000</v>
      </c>
      <c r="BE997" s="104">
        <v>6.6000000000000003E-2</v>
      </c>
      <c r="BF997" s="105">
        <v>0.56999999999999995</v>
      </c>
      <c r="BG997" s="102">
        <v>28250</v>
      </c>
      <c r="BH997" s="102">
        <v>1186000</v>
      </c>
      <c r="BI997" s="106">
        <v>9.9000000000000005E-2</v>
      </c>
      <c r="BJ997" s="96">
        <v>588</v>
      </c>
      <c r="BK997" s="99">
        <f t="shared" si="53"/>
        <v>0.88600000000000001</v>
      </c>
      <c r="BL997" s="99">
        <f t="shared" si="54"/>
        <v>0.96899999999999997</v>
      </c>
      <c r="CN997" s="97" t="s">
        <v>1577</v>
      </c>
      <c r="CO997" s="96" t="s">
        <v>760</v>
      </c>
      <c r="CP997" s="169" t="s">
        <v>1447</v>
      </c>
      <c r="CQ997" s="169" t="s">
        <v>171</v>
      </c>
      <c r="CR997" s="98">
        <v>40200</v>
      </c>
      <c r="CS997" s="98">
        <v>79500</v>
      </c>
      <c r="CT997" s="170">
        <v>0.57999999999999996</v>
      </c>
    </row>
    <row r="998" spans="47:98" ht="21" hidden="1" customHeight="1" x14ac:dyDescent="0.25">
      <c r="AU998" s="99"/>
      <c r="AV998" s="100">
        <v>1131</v>
      </c>
      <c r="AW998" s="96" t="s">
        <v>2602</v>
      </c>
      <c r="AX998" s="96" t="s">
        <v>928</v>
      </c>
      <c r="AY998" s="101" t="s">
        <v>152</v>
      </c>
      <c r="AZ998" s="101" t="s">
        <v>177</v>
      </c>
      <c r="BA998" s="102">
        <v>161500</v>
      </c>
      <c r="BB998" s="103" t="s">
        <v>1967</v>
      </c>
      <c r="BC998" s="103" t="s">
        <v>1967</v>
      </c>
      <c r="BD998" s="102">
        <v>279300</v>
      </c>
      <c r="BE998" s="104">
        <v>3.5000000000000003E-2</v>
      </c>
      <c r="BF998" s="105">
        <v>0.88</v>
      </c>
      <c r="BG998" s="102">
        <v>18000</v>
      </c>
      <c r="BH998" s="102">
        <v>355600</v>
      </c>
      <c r="BI998" s="106">
        <v>5.8000000000000003E-2</v>
      </c>
      <c r="BK998" s="99">
        <f t="shared" si="53"/>
        <v>0.75</v>
      </c>
      <c r="BL998" s="99" t="str">
        <f t="shared" si="54"/>
        <v>No Data</v>
      </c>
      <c r="CN998" s="97" t="s">
        <v>1610</v>
      </c>
      <c r="CO998" s="96" t="s">
        <v>622</v>
      </c>
      <c r="CP998" s="169" t="s">
        <v>1447</v>
      </c>
      <c r="CQ998" s="169" t="s">
        <v>177</v>
      </c>
      <c r="CR998" s="98">
        <v>38100</v>
      </c>
      <c r="CS998" s="98">
        <v>76000</v>
      </c>
      <c r="CT998" s="170">
        <v>0.5</v>
      </c>
    </row>
    <row r="999" spans="47:98" ht="21" hidden="1" customHeight="1" x14ac:dyDescent="0.25">
      <c r="AU999" s="99"/>
      <c r="AV999" s="100">
        <v>456</v>
      </c>
      <c r="AW999" s="96" t="s">
        <v>2614</v>
      </c>
      <c r="AX999" s="96" t="s">
        <v>494</v>
      </c>
      <c r="AY999" s="101" t="s">
        <v>159</v>
      </c>
      <c r="AZ999" s="101" t="s">
        <v>192</v>
      </c>
      <c r="BA999" s="102">
        <v>78000</v>
      </c>
      <c r="BB999" s="103">
        <v>43000</v>
      </c>
      <c r="BC999" s="103">
        <v>76000</v>
      </c>
      <c r="BD999" s="102">
        <v>592800</v>
      </c>
      <c r="BE999" s="104">
        <v>7.5999999999999998E-2</v>
      </c>
      <c r="BF999" s="105">
        <v>0.62</v>
      </c>
      <c r="BG999" s="102">
        <v>9500</v>
      </c>
      <c r="BH999" s="102">
        <v>635500</v>
      </c>
      <c r="BI999" s="106">
        <v>0.105</v>
      </c>
      <c r="BJ999" s="96">
        <v>619</v>
      </c>
      <c r="BK999" s="99">
        <f t="shared" si="53"/>
        <v>8.5000000000000006E-2</v>
      </c>
      <c r="BL999" s="99">
        <f t="shared" si="54"/>
        <v>0.51</v>
      </c>
      <c r="CN999" s="97" t="s">
        <v>1730</v>
      </c>
      <c r="CO999" s="96" t="s">
        <v>590</v>
      </c>
      <c r="CP999" s="169" t="s">
        <v>1462</v>
      </c>
      <c r="CQ999" s="169" t="s">
        <v>1461</v>
      </c>
      <c r="CR999" s="98">
        <v>43600</v>
      </c>
      <c r="CS999" s="98">
        <v>65300</v>
      </c>
      <c r="CT999" s="170">
        <v>0.56000000000000005</v>
      </c>
    </row>
    <row r="1000" spans="47:98" ht="21" hidden="1" customHeight="1" x14ac:dyDescent="0.25">
      <c r="AU1000" s="99"/>
      <c r="AV1000" s="100">
        <v>539</v>
      </c>
      <c r="AW1000" s="96" t="s">
        <v>2615</v>
      </c>
      <c r="AX1000" s="96" t="s">
        <v>494</v>
      </c>
      <c r="AY1000" s="101" t="s">
        <v>163</v>
      </c>
      <c r="AZ1000" s="101" t="s">
        <v>192</v>
      </c>
      <c r="BA1000" s="102">
        <v>114000</v>
      </c>
      <c r="BB1000" s="103">
        <v>43000</v>
      </c>
      <c r="BC1000" s="103">
        <v>76000</v>
      </c>
      <c r="BD1000" s="102">
        <v>556600</v>
      </c>
      <c r="BE1000" s="104">
        <v>6.2E-2</v>
      </c>
      <c r="BF1000" s="105">
        <v>0.62</v>
      </c>
      <c r="BG1000" s="102">
        <v>9500</v>
      </c>
      <c r="BH1000" s="102">
        <v>556600</v>
      </c>
      <c r="BI1000" s="106">
        <v>6.2E-2</v>
      </c>
      <c r="BJ1000" s="96">
        <v>619</v>
      </c>
      <c r="BK1000" s="99">
        <f t="shared" si="53"/>
        <v>0.41599999999999998</v>
      </c>
      <c r="BL1000" s="99">
        <f t="shared" si="54"/>
        <v>0.51</v>
      </c>
      <c r="CN1000" s="97" t="s">
        <v>1531</v>
      </c>
      <c r="CO1000" s="96" t="s">
        <v>1532</v>
      </c>
      <c r="CP1000" s="169" t="s">
        <v>1451</v>
      </c>
      <c r="CQ1000" s="169" t="s">
        <v>166</v>
      </c>
      <c r="CR1000" s="98">
        <v>50200</v>
      </c>
      <c r="CS1000" s="98">
        <v>84600</v>
      </c>
      <c r="CT1000" s="169" t="s">
        <v>1459</v>
      </c>
    </row>
    <row r="1001" spans="47:98" ht="21" hidden="1" customHeight="1" x14ac:dyDescent="0.25">
      <c r="AU1001" s="99"/>
      <c r="AV1001" s="100">
        <v>177</v>
      </c>
      <c r="AW1001" s="96" t="s">
        <v>2664</v>
      </c>
      <c r="AX1001" s="96" t="s">
        <v>304</v>
      </c>
      <c r="AY1001" s="101" t="s">
        <v>152</v>
      </c>
      <c r="AZ1001" s="101" t="s">
        <v>166</v>
      </c>
      <c r="BA1001" s="102">
        <v>216000</v>
      </c>
      <c r="BB1001" s="103">
        <v>49500</v>
      </c>
      <c r="BC1001" s="103">
        <v>88500</v>
      </c>
      <c r="BD1001" s="102">
        <v>818500</v>
      </c>
      <c r="BE1001" s="104">
        <v>5.5E-2</v>
      </c>
      <c r="BF1001" s="105">
        <v>0.77</v>
      </c>
      <c r="BG1001" s="102">
        <v>23750</v>
      </c>
      <c r="BH1001" s="102">
        <v>918200</v>
      </c>
      <c r="BI1001" s="106">
        <v>7.6999999999999999E-2</v>
      </c>
      <c r="BJ1001" s="96">
        <v>653</v>
      </c>
      <c r="BK1001" s="99">
        <f t="shared" si="53"/>
        <v>0.94099999999999995</v>
      </c>
      <c r="BL1001" s="99">
        <f t="shared" si="54"/>
        <v>0.86</v>
      </c>
      <c r="CN1001" s="97" t="s">
        <v>1566</v>
      </c>
      <c r="CO1001" s="96" t="s">
        <v>393</v>
      </c>
      <c r="CP1001" s="169" t="s">
        <v>1451</v>
      </c>
      <c r="CQ1001" s="169" t="s">
        <v>177</v>
      </c>
      <c r="CR1001" s="98">
        <v>50700</v>
      </c>
      <c r="CS1001" s="98">
        <v>80800</v>
      </c>
      <c r="CT1001" s="170">
        <v>0.56000000000000005</v>
      </c>
    </row>
    <row r="1002" spans="47:98" ht="21" hidden="1" customHeight="1" x14ac:dyDescent="0.25">
      <c r="AU1002" s="99"/>
      <c r="AV1002" s="100">
        <v>922</v>
      </c>
      <c r="AW1002" s="96" t="s">
        <v>2680</v>
      </c>
      <c r="AX1002" s="96" t="s">
        <v>795</v>
      </c>
      <c r="AY1002" s="101" t="s">
        <v>152</v>
      </c>
      <c r="AZ1002" s="101" t="s">
        <v>171</v>
      </c>
      <c r="BA1002" s="102">
        <v>176500</v>
      </c>
      <c r="BB1002" s="103">
        <v>42000</v>
      </c>
      <c r="BC1002" s="103">
        <v>78000</v>
      </c>
      <c r="BD1002" s="102">
        <v>374300</v>
      </c>
      <c r="BE1002" s="104">
        <v>0.04</v>
      </c>
      <c r="BF1002" s="105">
        <v>0.93</v>
      </c>
      <c r="BG1002" s="102">
        <v>20000</v>
      </c>
      <c r="BH1002" s="102">
        <v>458700</v>
      </c>
      <c r="BI1002" s="106">
        <v>6.3E-2</v>
      </c>
      <c r="BJ1002" s="96">
        <v>664</v>
      </c>
      <c r="BK1002" s="99">
        <f t="shared" si="53"/>
        <v>0.82499999999999996</v>
      </c>
      <c r="BL1002" s="99">
        <f t="shared" si="54"/>
        <v>0.41699999999999998</v>
      </c>
      <c r="CN1002" s="97" t="s">
        <v>1485</v>
      </c>
      <c r="CO1002" s="96" t="s">
        <v>462</v>
      </c>
      <c r="CP1002" s="169" t="s">
        <v>1447</v>
      </c>
      <c r="CQ1002" s="169" t="s">
        <v>171</v>
      </c>
      <c r="CR1002" s="98">
        <v>38500</v>
      </c>
      <c r="CS1002" s="98">
        <v>94200</v>
      </c>
      <c r="CT1002" s="170">
        <v>0.56000000000000005</v>
      </c>
    </row>
    <row r="1003" spans="47:98" ht="21" hidden="1" customHeight="1" x14ac:dyDescent="0.25">
      <c r="AU1003" s="99"/>
      <c r="AV1003" s="100">
        <v>992</v>
      </c>
      <c r="AW1003" s="96" t="s">
        <v>2690</v>
      </c>
      <c r="AX1003" s="96" t="s">
        <v>846</v>
      </c>
      <c r="AY1003" s="101" t="s">
        <v>159</v>
      </c>
      <c r="AZ1003" s="101" t="s">
        <v>195</v>
      </c>
      <c r="BA1003" s="102">
        <v>90500</v>
      </c>
      <c r="BB1003" s="103">
        <v>41500</v>
      </c>
      <c r="BC1003" s="103">
        <v>70500</v>
      </c>
      <c r="BD1003" s="102">
        <v>340700</v>
      </c>
      <c r="BE1003" s="104">
        <v>5.5E-2</v>
      </c>
      <c r="BF1003" s="105">
        <v>0.66</v>
      </c>
      <c r="BG1003" s="102">
        <v>8500</v>
      </c>
      <c r="BH1003" s="102">
        <v>378900</v>
      </c>
      <c r="BI1003" s="106">
        <v>7.3999999999999996E-2</v>
      </c>
      <c r="BJ1003" s="96">
        <v>678</v>
      </c>
      <c r="BK1003" s="99">
        <f t="shared" si="53"/>
        <v>0.21199999999999999</v>
      </c>
      <c r="BL1003" s="99">
        <f t="shared" si="54"/>
        <v>0.37</v>
      </c>
      <c r="CN1003" s="97" t="s">
        <v>1527</v>
      </c>
      <c r="CO1003" s="96" t="s">
        <v>474</v>
      </c>
      <c r="CP1003" s="169" t="s">
        <v>1462</v>
      </c>
      <c r="CQ1003" s="169" t="s">
        <v>171</v>
      </c>
      <c r="CR1003" s="98">
        <v>45700</v>
      </c>
      <c r="CS1003" s="98">
        <v>85100</v>
      </c>
      <c r="CT1003" s="170">
        <v>0.59</v>
      </c>
    </row>
    <row r="1004" spans="47:98" ht="21" hidden="1" customHeight="1" x14ac:dyDescent="0.25">
      <c r="AU1004" s="99"/>
      <c r="AV1004" s="100">
        <v>1084</v>
      </c>
      <c r="AW1004" s="96" t="s">
        <v>2691</v>
      </c>
      <c r="AX1004" s="96" t="s">
        <v>846</v>
      </c>
      <c r="AY1004" s="101" t="s">
        <v>163</v>
      </c>
      <c r="AZ1004" s="101" t="s">
        <v>195</v>
      </c>
      <c r="BA1004" s="102">
        <v>130500</v>
      </c>
      <c r="BB1004" s="103">
        <v>41500</v>
      </c>
      <c r="BC1004" s="103">
        <v>70500</v>
      </c>
      <c r="BD1004" s="102">
        <v>300400</v>
      </c>
      <c r="BE1004" s="104">
        <v>4.2000000000000003E-2</v>
      </c>
      <c r="BF1004" s="105">
        <v>0.66</v>
      </c>
      <c r="BG1004" s="102">
        <v>8500</v>
      </c>
      <c r="BH1004" s="102">
        <v>300400</v>
      </c>
      <c r="BI1004" s="106">
        <v>4.2000000000000003E-2</v>
      </c>
      <c r="BJ1004" s="96">
        <v>678</v>
      </c>
      <c r="BK1004" s="99">
        <f t="shared" si="53"/>
        <v>0.53400000000000003</v>
      </c>
      <c r="BL1004" s="99">
        <f t="shared" si="54"/>
        <v>0.37</v>
      </c>
      <c r="CN1004" s="97" t="s">
        <v>1619</v>
      </c>
      <c r="CO1004" s="96" t="s">
        <v>470</v>
      </c>
      <c r="CP1004" s="169" t="s">
        <v>1451</v>
      </c>
      <c r="CQ1004" s="169" t="s">
        <v>195</v>
      </c>
      <c r="CR1004" s="98">
        <v>43700</v>
      </c>
      <c r="CS1004" s="98">
        <v>75100</v>
      </c>
      <c r="CT1004" s="170">
        <v>0.47</v>
      </c>
    </row>
    <row r="1005" spans="47:98" ht="21" hidden="1" customHeight="1" x14ac:dyDescent="0.25">
      <c r="AU1005" s="99"/>
      <c r="AV1005" s="100">
        <v>874</v>
      </c>
      <c r="AW1005" s="96" t="s">
        <v>2731</v>
      </c>
      <c r="AX1005" s="96" t="s">
        <v>764</v>
      </c>
      <c r="AY1005" s="101" t="s">
        <v>159</v>
      </c>
      <c r="AZ1005" s="101" t="s">
        <v>195</v>
      </c>
      <c r="BA1005" s="102">
        <v>76500</v>
      </c>
      <c r="BB1005" s="103">
        <v>40500</v>
      </c>
      <c r="BC1005" s="103">
        <v>55000</v>
      </c>
      <c r="BD1005" s="102">
        <v>398100</v>
      </c>
      <c r="BE1005" s="104">
        <v>6.4000000000000001E-2</v>
      </c>
      <c r="BF1005" s="105">
        <v>0.57999999999999996</v>
      </c>
      <c r="BG1005" s="102">
        <v>5000</v>
      </c>
      <c r="BH1005" s="102">
        <v>420700</v>
      </c>
      <c r="BI1005" s="106">
        <v>7.6999999999999999E-2</v>
      </c>
      <c r="BJ1005" s="96">
        <v>704</v>
      </c>
      <c r="BK1005" s="99">
        <f t="shared" si="53"/>
        <v>7.0999999999999994E-2</v>
      </c>
      <c r="BL1005" s="99">
        <f t="shared" si="54"/>
        <v>0.28000000000000003</v>
      </c>
      <c r="CN1005" s="97" t="s">
        <v>1833</v>
      </c>
      <c r="CO1005" s="96" t="s">
        <v>1834</v>
      </c>
      <c r="CP1005" s="169" t="s">
        <v>1462</v>
      </c>
      <c r="CQ1005" s="169" t="s">
        <v>177</v>
      </c>
      <c r="CR1005" s="98">
        <v>40800</v>
      </c>
      <c r="CS1005" s="98">
        <v>55000</v>
      </c>
      <c r="CT1005" s="170">
        <v>0.59</v>
      </c>
    </row>
    <row r="1006" spans="47:98" ht="21" hidden="1" customHeight="1" x14ac:dyDescent="0.25">
      <c r="AU1006" s="99"/>
      <c r="AV1006" s="100">
        <v>943</v>
      </c>
      <c r="AW1006" s="96" t="s">
        <v>2732</v>
      </c>
      <c r="AX1006" s="96" t="s">
        <v>764</v>
      </c>
      <c r="AY1006" s="101" t="s">
        <v>163</v>
      </c>
      <c r="AZ1006" s="101" t="s">
        <v>195</v>
      </c>
      <c r="BA1006" s="102">
        <v>109000</v>
      </c>
      <c r="BB1006" s="103">
        <v>40500</v>
      </c>
      <c r="BC1006" s="103">
        <v>55000</v>
      </c>
      <c r="BD1006" s="102">
        <v>365500</v>
      </c>
      <c r="BE1006" s="104">
        <v>5.1999999999999998E-2</v>
      </c>
      <c r="BF1006" s="105">
        <v>0.57999999999999996</v>
      </c>
      <c r="BG1006" s="102">
        <v>5000</v>
      </c>
      <c r="BH1006" s="102">
        <v>365500</v>
      </c>
      <c r="BI1006" s="106">
        <v>5.1999999999999998E-2</v>
      </c>
      <c r="BJ1006" s="96">
        <v>704</v>
      </c>
      <c r="BK1006" s="99">
        <f t="shared" si="53"/>
        <v>0.375</v>
      </c>
      <c r="BL1006" s="99">
        <f t="shared" si="54"/>
        <v>0.28000000000000003</v>
      </c>
      <c r="CN1006" s="97" t="s">
        <v>1843</v>
      </c>
      <c r="CO1006" s="96" t="s">
        <v>973</v>
      </c>
      <c r="CP1006" s="169" t="s">
        <v>1462</v>
      </c>
      <c r="CQ1006" s="169" t="s">
        <v>177</v>
      </c>
      <c r="CR1006" s="98">
        <v>32600</v>
      </c>
      <c r="CS1006" s="98">
        <v>53100</v>
      </c>
      <c r="CT1006" s="170">
        <v>0.62</v>
      </c>
    </row>
    <row r="1007" spans="47:98" ht="21" hidden="1" customHeight="1" x14ac:dyDescent="0.25">
      <c r="AU1007" s="99"/>
      <c r="AV1007" s="100">
        <v>1145</v>
      </c>
      <c r="AW1007" s="96" t="s">
        <v>2739</v>
      </c>
      <c r="AX1007" s="96" t="s">
        <v>937</v>
      </c>
      <c r="AY1007" s="101" t="s">
        <v>159</v>
      </c>
      <c r="AZ1007" s="101" t="s">
        <v>192</v>
      </c>
      <c r="BA1007" s="102">
        <v>101000</v>
      </c>
      <c r="BB1007" s="103">
        <v>37500</v>
      </c>
      <c r="BC1007" s="103">
        <v>60500</v>
      </c>
      <c r="BD1007" s="102">
        <v>273200</v>
      </c>
      <c r="BE1007" s="104">
        <v>4.5999999999999999E-2</v>
      </c>
      <c r="BF1007" s="105">
        <v>0.87</v>
      </c>
      <c r="BG1007" s="102">
        <v>9500</v>
      </c>
      <c r="BH1007" s="102">
        <v>329000</v>
      </c>
      <c r="BI1007" s="106">
        <v>7.3999999999999996E-2</v>
      </c>
      <c r="BJ1007" s="96">
        <v>709</v>
      </c>
      <c r="BK1007" s="99">
        <f t="shared" si="53"/>
        <v>0.32</v>
      </c>
      <c r="BL1007" s="99">
        <f t="shared" si="54"/>
        <v>9.7000000000000003E-2</v>
      </c>
      <c r="CN1007" s="97" t="s">
        <v>1460</v>
      </c>
      <c r="CO1007" s="96" t="s">
        <v>180</v>
      </c>
      <c r="CP1007" s="169" t="s">
        <v>1451</v>
      </c>
      <c r="CQ1007" s="169" t="s">
        <v>171</v>
      </c>
      <c r="CR1007" s="98">
        <v>50400</v>
      </c>
      <c r="CS1007" s="98">
        <v>111000</v>
      </c>
      <c r="CT1007" s="170">
        <v>0.54</v>
      </c>
    </row>
    <row r="1008" spans="47:98" ht="21" hidden="1" customHeight="1" x14ac:dyDescent="0.25">
      <c r="AU1008" s="99"/>
      <c r="AV1008" s="100">
        <v>1253</v>
      </c>
      <c r="AW1008" s="96" t="s">
        <v>2740</v>
      </c>
      <c r="AX1008" s="96" t="s">
        <v>937</v>
      </c>
      <c r="AY1008" s="101" t="s">
        <v>163</v>
      </c>
      <c r="AZ1008" s="101" t="s">
        <v>192</v>
      </c>
      <c r="BA1008" s="102">
        <v>153000</v>
      </c>
      <c r="BB1008" s="103">
        <v>37500</v>
      </c>
      <c r="BC1008" s="103">
        <v>60500</v>
      </c>
      <c r="BD1008" s="102">
        <v>221300</v>
      </c>
      <c r="BE1008" s="104">
        <v>3.2000000000000001E-2</v>
      </c>
      <c r="BF1008" s="105">
        <v>0.87</v>
      </c>
      <c r="BG1008" s="102">
        <v>9500</v>
      </c>
      <c r="BH1008" s="102">
        <v>221300</v>
      </c>
      <c r="BI1008" s="106">
        <v>3.2000000000000001E-2</v>
      </c>
      <c r="BJ1008" s="96">
        <v>709</v>
      </c>
      <c r="BK1008" s="99">
        <f t="shared" si="53"/>
        <v>0.69599999999999995</v>
      </c>
      <c r="BL1008" s="99">
        <f t="shared" si="54"/>
        <v>9.7000000000000003E-2</v>
      </c>
      <c r="CN1008" s="97" t="s">
        <v>1778</v>
      </c>
      <c r="CO1008" s="96" t="s">
        <v>518</v>
      </c>
      <c r="CP1008" s="169" t="s">
        <v>1462</v>
      </c>
      <c r="CQ1008" s="169" t="s">
        <v>177</v>
      </c>
      <c r="CR1008" s="98">
        <v>37000</v>
      </c>
      <c r="CS1008" s="98">
        <v>61100</v>
      </c>
      <c r="CT1008" s="170">
        <v>0.6</v>
      </c>
    </row>
    <row r="1009" spans="47:98" ht="21" hidden="1" customHeight="1" x14ac:dyDescent="0.25">
      <c r="AU1009" s="99"/>
      <c r="AV1009" s="100">
        <v>533</v>
      </c>
      <c r="AW1009" s="96" t="s">
        <v>2741</v>
      </c>
      <c r="AX1009" s="96" t="s">
        <v>545</v>
      </c>
      <c r="AY1009" s="101" t="s">
        <v>159</v>
      </c>
      <c r="AZ1009" s="101" t="s">
        <v>192</v>
      </c>
      <c r="BA1009" s="102">
        <v>84000</v>
      </c>
      <c r="BB1009" s="103">
        <v>43500</v>
      </c>
      <c r="BC1009" s="103">
        <v>70500</v>
      </c>
      <c r="BD1009" s="102">
        <v>560200</v>
      </c>
      <c r="BE1009" s="104">
        <v>7.1999999999999995E-2</v>
      </c>
      <c r="BF1009" s="105">
        <v>0.56000000000000005</v>
      </c>
      <c r="BG1009" s="102">
        <v>8000</v>
      </c>
      <c r="BH1009" s="102">
        <v>595900</v>
      </c>
      <c r="BI1009" s="106">
        <v>9.1999999999999998E-2</v>
      </c>
      <c r="BJ1009" s="96">
        <v>710</v>
      </c>
      <c r="BK1009" s="99">
        <f t="shared" si="53"/>
        <v>0.14699999999999999</v>
      </c>
      <c r="BL1009" s="99">
        <f t="shared" si="54"/>
        <v>0.55100000000000005</v>
      </c>
      <c r="CN1009" s="97" t="s">
        <v>1813</v>
      </c>
      <c r="CO1009" s="96" t="s">
        <v>1814</v>
      </c>
      <c r="CP1009" s="169" t="s">
        <v>1448</v>
      </c>
      <c r="CQ1009" s="169" t="s">
        <v>166</v>
      </c>
      <c r="CR1009" s="98">
        <v>37200</v>
      </c>
      <c r="CS1009" s="98">
        <v>57500</v>
      </c>
      <c r="CT1009" s="170">
        <v>0.62</v>
      </c>
    </row>
    <row r="1010" spans="47:98" ht="21" hidden="1" customHeight="1" x14ac:dyDescent="0.25">
      <c r="AU1010" s="99"/>
      <c r="AV1010" s="100">
        <v>600</v>
      </c>
      <c r="AW1010" s="96" t="s">
        <v>2742</v>
      </c>
      <c r="AX1010" s="96" t="s">
        <v>545</v>
      </c>
      <c r="AY1010" s="101" t="s">
        <v>163</v>
      </c>
      <c r="AZ1010" s="101" t="s">
        <v>192</v>
      </c>
      <c r="BA1010" s="102">
        <v>117500</v>
      </c>
      <c r="BB1010" s="103">
        <v>43500</v>
      </c>
      <c r="BC1010" s="103">
        <v>70500</v>
      </c>
      <c r="BD1010" s="102">
        <v>526400</v>
      </c>
      <c r="BE1010" s="104">
        <v>0.06</v>
      </c>
      <c r="BF1010" s="105">
        <v>0.56000000000000005</v>
      </c>
      <c r="BG1010" s="102">
        <v>8000</v>
      </c>
      <c r="BH1010" s="102">
        <v>526400</v>
      </c>
      <c r="BI1010" s="106">
        <v>0.06</v>
      </c>
      <c r="BJ1010" s="96">
        <v>710</v>
      </c>
      <c r="BK1010" s="99">
        <f t="shared" si="53"/>
        <v>0.437</v>
      </c>
      <c r="BL1010" s="99">
        <f t="shared" si="54"/>
        <v>0.55100000000000005</v>
      </c>
      <c r="CN1010" s="97" t="s">
        <v>1844</v>
      </c>
      <c r="CO1010" s="96" t="s">
        <v>1060</v>
      </c>
      <c r="CP1010" s="169" t="s">
        <v>1448</v>
      </c>
      <c r="CQ1010" s="169" t="s">
        <v>177</v>
      </c>
      <c r="CR1010" s="98">
        <v>31600</v>
      </c>
      <c r="CS1010" s="98">
        <v>53000</v>
      </c>
      <c r="CT1010" s="169" t="s">
        <v>1459</v>
      </c>
    </row>
    <row r="1011" spans="47:98" ht="21" hidden="1" customHeight="1" x14ac:dyDescent="0.25">
      <c r="AU1011" s="99"/>
      <c r="AV1011" s="100">
        <v>57</v>
      </c>
      <c r="AW1011" s="96" t="s">
        <v>2743</v>
      </c>
      <c r="AX1011" s="96" t="s">
        <v>214</v>
      </c>
      <c r="AY1011" s="101" t="s">
        <v>159</v>
      </c>
      <c r="AZ1011" s="101" t="s">
        <v>192</v>
      </c>
      <c r="BA1011" s="102">
        <v>89000</v>
      </c>
      <c r="BB1011" s="103">
        <v>52000</v>
      </c>
      <c r="BC1011" s="103">
        <v>94500</v>
      </c>
      <c r="BD1011" s="102">
        <v>1057000</v>
      </c>
      <c r="BE1011" s="104">
        <v>0.09</v>
      </c>
      <c r="BF1011" s="105">
        <v>0.61</v>
      </c>
      <c r="BG1011" s="102">
        <v>9750</v>
      </c>
      <c r="BH1011" s="102">
        <v>1099000</v>
      </c>
      <c r="BI1011" s="106">
        <v>0.114</v>
      </c>
      <c r="BJ1011" s="96">
        <v>712</v>
      </c>
      <c r="BK1011" s="99">
        <f t="shared" si="53"/>
        <v>0.20499999999999999</v>
      </c>
      <c r="BL1011" s="99">
        <f t="shared" si="54"/>
        <v>0.92400000000000004</v>
      </c>
      <c r="CN1011" s="97" t="s">
        <v>1691</v>
      </c>
      <c r="CO1011" s="96" t="s">
        <v>755</v>
      </c>
      <c r="CP1011" s="169" t="s">
        <v>1462</v>
      </c>
      <c r="CQ1011" s="169" t="s">
        <v>195</v>
      </c>
      <c r="CR1011" s="98">
        <v>41800</v>
      </c>
      <c r="CS1011" s="98">
        <v>68400</v>
      </c>
      <c r="CT1011" s="170">
        <v>0.56000000000000005</v>
      </c>
    </row>
    <row r="1012" spans="47:98" ht="21" hidden="1" customHeight="1" x14ac:dyDescent="0.25">
      <c r="AU1012" s="99"/>
      <c r="AV1012" s="100">
        <v>76</v>
      </c>
      <c r="AW1012" s="96" t="s">
        <v>2744</v>
      </c>
      <c r="AX1012" s="96" t="s">
        <v>214</v>
      </c>
      <c r="AY1012" s="101" t="s">
        <v>163</v>
      </c>
      <c r="AZ1012" s="101" t="s">
        <v>192</v>
      </c>
      <c r="BA1012" s="102">
        <v>151500</v>
      </c>
      <c r="BB1012" s="103">
        <v>52000</v>
      </c>
      <c r="BC1012" s="103">
        <v>94500</v>
      </c>
      <c r="BD1012" s="102">
        <v>994900</v>
      </c>
      <c r="BE1012" s="104">
        <v>7.0999999999999994E-2</v>
      </c>
      <c r="BF1012" s="105">
        <v>0.61</v>
      </c>
      <c r="BG1012" s="102">
        <v>9750</v>
      </c>
      <c r="BH1012" s="102">
        <v>994900</v>
      </c>
      <c r="BI1012" s="106">
        <v>7.0999999999999994E-2</v>
      </c>
      <c r="BJ1012" s="96">
        <v>712</v>
      </c>
      <c r="BK1012" s="99">
        <f t="shared" si="53"/>
        <v>0.68300000000000005</v>
      </c>
      <c r="BL1012" s="99">
        <f t="shared" si="54"/>
        <v>0.92400000000000004</v>
      </c>
      <c r="CN1012" s="97" t="s">
        <v>1819</v>
      </c>
      <c r="CO1012" s="96" t="s">
        <v>1009</v>
      </c>
      <c r="CP1012" s="169" t="s">
        <v>1448</v>
      </c>
      <c r="CQ1012" s="169" t="s">
        <v>195</v>
      </c>
      <c r="CR1012" s="98">
        <v>42800</v>
      </c>
      <c r="CS1012" s="98">
        <v>56600</v>
      </c>
      <c r="CT1012" s="170">
        <v>0.76</v>
      </c>
    </row>
    <row r="1013" spans="47:98" ht="21" hidden="1" customHeight="1" x14ac:dyDescent="0.25">
      <c r="AU1013" s="99"/>
      <c r="AV1013" s="100">
        <v>504</v>
      </c>
      <c r="AW1013" s="96" t="s">
        <v>2745</v>
      </c>
      <c r="AX1013" s="96" t="s">
        <v>524</v>
      </c>
      <c r="AY1013" s="101" t="s">
        <v>152</v>
      </c>
      <c r="AZ1013" s="101" t="s">
        <v>166</v>
      </c>
      <c r="BA1013" s="102">
        <v>179500</v>
      </c>
      <c r="BB1013" s="103">
        <v>47500</v>
      </c>
      <c r="BC1013" s="103">
        <v>82000</v>
      </c>
      <c r="BD1013" s="102">
        <v>569400</v>
      </c>
      <c r="BE1013" s="104">
        <v>0.05</v>
      </c>
      <c r="BF1013" s="105">
        <v>0.69</v>
      </c>
      <c r="BG1013" s="102">
        <v>15000</v>
      </c>
      <c r="BH1013" s="102">
        <v>633200</v>
      </c>
      <c r="BI1013" s="106">
        <v>6.6000000000000003E-2</v>
      </c>
      <c r="BJ1013" s="96">
        <v>713</v>
      </c>
      <c r="BK1013" s="99">
        <f t="shared" si="53"/>
        <v>0.83699999999999997</v>
      </c>
      <c r="BL1013" s="99">
        <f t="shared" si="54"/>
        <v>0.78400000000000003</v>
      </c>
      <c r="CN1013" s="97" t="s">
        <v>1704</v>
      </c>
      <c r="CO1013" s="96" t="s">
        <v>902</v>
      </c>
      <c r="CP1013" s="169" t="s">
        <v>1448</v>
      </c>
      <c r="CQ1013" s="169" t="s">
        <v>1476</v>
      </c>
      <c r="CR1013" s="98">
        <v>38500</v>
      </c>
      <c r="CS1013" s="98">
        <v>67100</v>
      </c>
      <c r="CT1013" s="170">
        <v>0.48</v>
      </c>
    </row>
    <row r="1014" spans="47:98" ht="21" hidden="1" customHeight="1" x14ac:dyDescent="0.25">
      <c r="AU1014" s="99"/>
      <c r="AV1014" s="100">
        <v>819</v>
      </c>
      <c r="AW1014" s="96" t="s">
        <v>2746</v>
      </c>
      <c r="AX1014" s="96" t="s">
        <v>731</v>
      </c>
      <c r="AY1014" s="101" t="s">
        <v>159</v>
      </c>
      <c r="AZ1014" s="101" t="s">
        <v>192</v>
      </c>
      <c r="BA1014" s="102">
        <v>95000</v>
      </c>
      <c r="BB1014" s="103">
        <v>39500</v>
      </c>
      <c r="BC1014" s="103">
        <v>64500</v>
      </c>
      <c r="BD1014" s="102">
        <v>424300</v>
      </c>
      <c r="BE1014" s="104">
        <v>0.06</v>
      </c>
      <c r="BF1014" s="105">
        <v>0.91</v>
      </c>
      <c r="BG1014" s="102">
        <v>10500</v>
      </c>
      <c r="BH1014" s="102">
        <v>473300</v>
      </c>
      <c r="BI1014" s="106">
        <v>8.5999999999999993E-2</v>
      </c>
      <c r="BJ1014" s="96">
        <v>715</v>
      </c>
      <c r="BK1014" s="99">
        <f t="shared" si="53"/>
        <v>0.26100000000000001</v>
      </c>
      <c r="BL1014" s="99">
        <f t="shared" si="54"/>
        <v>0.19600000000000001</v>
      </c>
      <c r="CN1014" s="97" t="s">
        <v>1631</v>
      </c>
      <c r="CO1014" s="96" t="s">
        <v>903</v>
      </c>
      <c r="CP1014" s="169" t="s">
        <v>1462</v>
      </c>
      <c r="CQ1014" s="169" t="s">
        <v>171</v>
      </c>
      <c r="CR1014" s="98">
        <v>41900</v>
      </c>
      <c r="CS1014" s="98">
        <v>73800</v>
      </c>
      <c r="CT1014" s="170">
        <v>0.42</v>
      </c>
    </row>
    <row r="1015" spans="47:98" ht="21" hidden="1" customHeight="1" x14ac:dyDescent="0.25">
      <c r="AU1015" s="99"/>
      <c r="AV1015" s="100">
        <v>898</v>
      </c>
      <c r="AW1015" s="96" t="s">
        <v>2747</v>
      </c>
      <c r="AX1015" s="96" t="s">
        <v>731</v>
      </c>
      <c r="AY1015" s="101" t="s">
        <v>163</v>
      </c>
      <c r="AZ1015" s="101" t="s">
        <v>192</v>
      </c>
      <c r="BA1015" s="102">
        <v>135500</v>
      </c>
      <c r="BB1015" s="103">
        <v>39500</v>
      </c>
      <c r="BC1015" s="103">
        <v>64500</v>
      </c>
      <c r="BD1015" s="102">
        <v>383600</v>
      </c>
      <c r="BE1015" s="104">
        <v>4.7E-2</v>
      </c>
      <c r="BF1015" s="105">
        <v>0.91</v>
      </c>
      <c r="BG1015" s="102">
        <v>10500</v>
      </c>
      <c r="BH1015" s="102">
        <v>383600</v>
      </c>
      <c r="BI1015" s="106">
        <v>4.7E-2</v>
      </c>
      <c r="BJ1015" s="96">
        <v>715</v>
      </c>
      <c r="BK1015" s="99">
        <f t="shared" si="53"/>
        <v>0.56399999999999995</v>
      </c>
      <c r="BL1015" s="99">
        <f t="shared" si="54"/>
        <v>0.19600000000000001</v>
      </c>
      <c r="CN1015" s="97" t="s">
        <v>1512</v>
      </c>
      <c r="CO1015" s="96" t="s">
        <v>927</v>
      </c>
      <c r="CP1015" s="169" t="s">
        <v>1448</v>
      </c>
      <c r="CQ1015" s="169" t="s">
        <v>1456</v>
      </c>
      <c r="CR1015" s="98">
        <v>40900</v>
      </c>
      <c r="CS1015" s="98">
        <v>87000</v>
      </c>
      <c r="CT1015" s="170">
        <v>0.55000000000000004</v>
      </c>
    </row>
    <row r="1016" spans="47:98" ht="21" hidden="1" customHeight="1" x14ac:dyDescent="0.25">
      <c r="AU1016" s="99"/>
      <c r="AV1016" s="100">
        <v>836</v>
      </c>
      <c r="AW1016" s="96" t="s">
        <v>2748</v>
      </c>
      <c r="AX1016" s="96" t="s">
        <v>738</v>
      </c>
      <c r="AY1016" s="101" t="s">
        <v>159</v>
      </c>
      <c r="AZ1016" s="101" t="s">
        <v>195</v>
      </c>
      <c r="BA1016" s="102">
        <v>84500</v>
      </c>
      <c r="BB1016" s="103">
        <v>42500</v>
      </c>
      <c r="BC1016" s="103">
        <v>72000</v>
      </c>
      <c r="BD1016" s="102">
        <v>414100</v>
      </c>
      <c r="BE1016" s="104">
        <v>6.2E-2</v>
      </c>
      <c r="BF1016" s="105">
        <v>0.52</v>
      </c>
      <c r="BG1016" s="102">
        <v>9250</v>
      </c>
      <c r="BH1016" s="102">
        <v>456300</v>
      </c>
      <c r="BI1016" s="106">
        <v>8.6999999999999994E-2</v>
      </c>
      <c r="BJ1016" s="96">
        <v>716</v>
      </c>
      <c r="BK1016" s="99">
        <f t="shared" si="53"/>
        <v>0.15</v>
      </c>
      <c r="BL1016" s="99">
        <f t="shared" si="54"/>
        <v>0.45400000000000001</v>
      </c>
      <c r="CN1016" s="97" t="s">
        <v>1751</v>
      </c>
      <c r="CO1016" s="96" t="s">
        <v>732</v>
      </c>
      <c r="CP1016" s="169" t="s">
        <v>1447</v>
      </c>
      <c r="CQ1016" s="169" t="s">
        <v>177</v>
      </c>
      <c r="CR1016" s="98">
        <v>46100</v>
      </c>
      <c r="CS1016" s="98">
        <v>63700</v>
      </c>
      <c r="CT1016" s="170">
        <v>0.42</v>
      </c>
    </row>
    <row r="1017" spans="47:98" ht="21" hidden="1" customHeight="1" x14ac:dyDescent="0.25">
      <c r="AU1017" s="99"/>
      <c r="AV1017" s="100">
        <v>906</v>
      </c>
      <c r="AW1017" s="96" t="s">
        <v>2749</v>
      </c>
      <c r="AX1017" s="96" t="s">
        <v>738</v>
      </c>
      <c r="AY1017" s="101" t="s">
        <v>163</v>
      </c>
      <c r="AZ1017" s="101" t="s">
        <v>195</v>
      </c>
      <c r="BA1017" s="102">
        <v>119000</v>
      </c>
      <c r="BB1017" s="103">
        <v>42500</v>
      </c>
      <c r="BC1017" s="103">
        <v>72000</v>
      </c>
      <c r="BD1017" s="102">
        <v>379900</v>
      </c>
      <c r="BE1017" s="104">
        <v>0.05</v>
      </c>
      <c r="BF1017" s="105">
        <v>0.52</v>
      </c>
      <c r="BG1017" s="102">
        <v>9250</v>
      </c>
      <c r="BH1017" s="102">
        <v>379900</v>
      </c>
      <c r="BI1017" s="106">
        <v>0.05</v>
      </c>
      <c r="BJ1017" s="96">
        <v>716</v>
      </c>
      <c r="BK1017" s="99">
        <f t="shared" si="53"/>
        <v>0.45100000000000001</v>
      </c>
      <c r="BL1017" s="99">
        <f t="shared" si="54"/>
        <v>0.45400000000000001</v>
      </c>
      <c r="CN1017" s="97" t="s">
        <v>1469</v>
      </c>
      <c r="CO1017" s="96" t="s">
        <v>174</v>
      </c>
      <c r="CP1017" s="169" t="s">
        <v>1451</v>
      </c>
      <c r="CQ1017" s="169" t="s">
        <v>155</v>
      </c>
      <c r="CR1017" s="98">
        <v>62100</v>
      </c>
      <c r="CS1017" s="98">
        <v>107000</v>
      </c>
      <c r="CT1017" s="170">
        <v>0.47</v>
      </c>
    </row>
    <row r="1018" spans="47:98" ht="21" hidden="1" customHeight="1" x14ac:dyDescent="0.25">
      <c r="AU1018" s="99"/>
      <c r="AV1018" s="100">
        <v>203</v>
      </c>
      <c r="AW1018" s="96" t="s">
        <v>2750</v>
      </c>
      <c r="AX1018" s="96" t="s">
        <v>322</v>
      </c>
      <c r="AY1018" s="101" t="s">
        <v>159</v>
      </c>
      <c r="AZ1018" s="101" t="s">
        <v>192</v>
      </c>
      <c r="BA1018" s="102">
        <v>85000</v>
      </c>
      <c r="BB1018" s="103">
        <v>49000</v>
      </c>
      <c r="BC1018" s="103">
        <v>83500</v>
      </c>
      <c r="BD1018" s="102">
        <v>781800</v>
      </c>
      <c r="BE1018" s="104">
        <v>8.2000000000000003E-2</v>
      </c>
      <c r="BF1018" s="105">
        <v>0.48</v>
      </c>
      <c r="BG1018" s="102">
        <v>8250</v>
      </c>
      <c r="BH1018" s="102">
        <v>818700</v>
      </c>
      <c r="BI1018" s="106">
        <v>0.10299999999999999</v>
      </c>
      <c r="BJ1018" s="96">
        <v>717</v>
      </c>
      <c r="BK1018" s="99">
        <f t="shared" si="53"/>
        <v>0.158</v>
      </c>
      <c r="BL1018" s="99">
        <f t="shared" si="54"/>
        <v>0.83399999999999996</v>
      </c>
      <c r="CN1018" s="97" t="s">
        <v>1658</v>
      </c>
      <c r="CO1018" s="96" t="s">
        <v>701</v>
      </c>
      <c r="CP1018" s="169" t="s">
        <v>1451</v>
      </c>
      <c r="CQ1018" s="169" t="s">
        <v>195</v>
      </c>
      <c r="CR1018" s="98">
        <v>40300</v>
      </c>
      <c r="CS1018" s="98">
        <v>70700</v>
      </c>
      <c r="CT1018" s="170">
        <v>0.48</v>
      </c>
    </row>
    <row r="1019" spans="47:98" ht="21" hidden="1" customHeight="1" x14ac:dyDescent="0.25">
      <c r="AU1019" s="99"/>
      <c r="AV1019" s="100">
        <v>233</v>
      </c>
      <c r="AW1019" s="96" t="s">
        <v>2751</v>
      </c>
      <c r="AX1019" s="96" t="s">
        <v>322</v>
      </c>
      <c r="AY1019" s="101" t="s">
        <v>163</v>
      </c>
      <c r="AZ1019" s="101" t="s">
        <v>192</v>
      </c>
      <c r="BA1019" s="102">
        <v>116500</v>
      </c>
      <c r="BB1019" s="103">
        <v>49000</v>
      </c>
      <c r="BC1019" s="103">
        <v>83500</v>
      </c>
      <c r="BD1019" s="102">
        <v>750100</v>
      </c>
      <c r="BE1019" s="104">
        <v>7.0999999999999994E-2</v>
      </c>
      <c r="BF1019" s="105">
        <v>0.48</v>
      </c>
      <c r="BG1019" s="102">
        <v>8250</v>
      </c>
      <c r="BH1019" s="102">
        <v>750100</v>
      </c>
      <c r="BI1019" s="106">
        <v>7.0999999999999994E-2</v>
      </c>
      <c r="BJ1019" s="96">
        <v>717</v>
      </c>
      <c r="BK1019" s="99">
        <f t="shared" si="53"/>
        <v>0.43</v>
      </c>
      <c r="BL1019" s="99">
        <f t="shared" si="54"/>
        <v>0.83399999999999996</v>
      </c>
      <c r="CN1019" s="97" t="s">
        <v>1649</v>
      </c>
      <c r="CO1019" s="96" t="s">
        <v>719</v>
      </c>
      <c r="CP1019" s="169" t="s">
        <v>1462</v>
      </c>
      <c r="CQ1019" s="169" t="s">
        <v>1461</v>
      </c>
      <c r="CR1019" s="98">
        <v>44700</v>
      </c>
      <c r="CS1019" s="98">
        <v>71800</v>
      </c>
      <c r="CT1019" s="170">
        <v>0.52</v>
      </c>
    </row>
    <row r="1020" spans="47:98" ht="21" hidden="1" customHeight="1" x14ac:dyDescent="0.25">
      <c r="AU1020" s="99"/>
      <c r="AV1020" s="100">
        <v>545</v>
      </c>
      <c r="AW1020" s="96" t="s">
        <v>2752</v>
      </c>
      <c r="AX1020" s="96" t="s">
        <v>552</v>
      </c>
      <c r="AY1020" s="101" t="s">
        <v>159</v>
      </c>
      <c r="AZ1020" s="101" t="s">
        <v>192</v>
      </c>
      <c r="BA1020" s="102">
        <v>72500</v>
      </c>
      <c r="BB1020" s="103">
        <v>44000</v>
      </c>
      <c r="BC1020" s="103">
        <v>69500</v>
      </c>
      <c r="BD1020" s="102">
        <v>553200</v>
      </c>
      <c r="BE1020" s="104">
        <v>7.5999999999999998E-2</v>
      </c>
      <c r="BF1020" s="105">
        <v>0.79</v>
      </c>
      <c r="BG1020" s="102">
        <v>8000</v>
      </c>
      <c r="BH1020" s="102">
        <v>590000</v>
      </c>
      <c r="BI1020" s="106">
        <v>0.10199999999999999</v>
      </c>
      <c r="BJ1020" s="96">
        <v>719</v>
      </c>
      <c r="BK1020" s="99">
        <f t="shared" si="53"/>
        <v>4.1000000000000002E-2</v>
      </c>
      <c r="BL1020" s="99">
        <f t="shared" si="54"/>
        <v>0.57999999999999996</v>
      </c>
      <c r="CN1020" s="97" t="s">
        <v>1628</v>
      </c>
      <c r="CO1020" s="96" t="s">
        <v>619</v>
      </c>
      <c r="CP1020" s="169" t="s">
        <v>1462</v>
      </c>
      <c r="CQ1020" s="169" t="s">
        <v>1464</v>
      </c>
      <c r="CR1020" s="98">
        <v>45200</v>
      </c>
      <c r="CS1020" s="98">
        <v>74300</v>
      </c>
      <c r="CT1020" s="170">
        <v>0.54</v>
      </c>
    </row>
    <row r="1021" spans="47:98" ht="21" hidden="1" customHeight="1" x14ac:dyDescent="0.25">
      <c r="AU1021" s="99"/>
      <c r="AV1021" s="100">
        <v>617</v>
      </c>
      <c r="AW1021" s="96" t="s">
        <v>2753</v>
      </c>
      <c r="AX1021" s="96" t="s">
        <v>552</v>
      </c>
      <c r="AY1021" s="101" t="s">
        <v>163</v>
      </c>
      <c r="AZ1021" s="101" t="s">
        <v>192</v>
      </c>
      <c r="BA1021" s="102">
        <v>108000</v>
      </c>
      <c r="BB1021" s="103">
        <v>44000</v>
      </c>
      <c r="BC1021" s="103">
        <v>69500</v>
      </c>
      <c r="BD1021" s="102">
        <v>517800</v>
      </c>
      <c r="BE1021" s="104">
        <v>6.2E-2</v>
      </c>
      <c r="BF1021" s="105">
        <v>0.79</v>
      </c>
      <c r="BG1021" s="102">
        <v>8000</v>
      </c>
      <c r="BH1021" s="102">
        <v>517800</v>
      </c>
      <c r="BI1021" s="106">
        <v>6.2E-2</v>
      </c>
      <c r="BJ1021" s="96">
        <v>719</v>
      </c>
      <c r="BK1021" s="99">
        <f t="shared" si="53"/>
        <v>0.36699999999999999</v>
      </c>
      <c r="BL1021" s="99">
        <f t="shared" si="54"/>
        <v>0.57999999999999996</v>
      </c>
      <c r="CN1021" s="97" t="s">
        <v>1597</v>
      </c>
      <c r="CO1021" s="96" t="s">
        <v>575</v>
      </c>
      <c r="CP1021" s="169" t="s">
        <v>1467</v>
      </c>
      <c r="CQ1021" s="169" t="s">
        <v>153</v>
      </c>
      <c r="CR1021" s="98">
        <v>44600</v>
      </c>
      <c r="CS1021" s="98">
        <v>77200</v>
      </c>
      <c r="CT1021" s="169" t="s">
        <v>1459</v>
      </c>
    </row>
    <row r="1022" spans="47:98" ht="21" hidden="1" customHeight="1" x14ac:dyDescent="0.25">
      <c r="AU1022" s="99"/>
      <c r="AV1022" s="100">
        <v>325</v>
      </c>
      <c r="AW1022" s="96" t="s">
        <v>2769</v>
      </c>
      <c r="AX1022" s="96" t="s">
        <v>409</v>
      </c>
      <c r="AY1022" s="101" t="s">
        <v>152</v>
      </c>
      <c r="AZ1022" s="101" t="s">
        <v>177</v>
      </c>
      <c r="BA1022" s="102">
        <v>171000</v>
      </c>
      <c r="BB1022" s="103">
        <v>41500</v>
      </c>
      <c r="BC1022" s="103">
        <v>78500</v>
      </c>
      <c r="BD1022" s="102">
        <v>673900</v>
      </c>
      <c r="BE1022" s="104">
        <v>5.6000000000000001E-2</v>
      </c>
      <c r="BF1022" s="105">
        <v>0.9</v>
      </c>
      <c r="BG1022" s="102">
        <v>17500</v>
      </c>
      <c r="BH1022" s="102">
        <v>746500</v>
      </c>
      <c r="BI1022" s="106">
        <v>7.5999999999999998E-2</v>
      </c>
      <c r="BJ1022" s="96">
        <v>738</v>
      </c>
      <c r="BK1022" s="99">
        <f t="shared" si="53"/>
        <v>0.79700000000000004</v>
      </c>
      <c r="BL1022" s="99">
        <f t="shared" si="54"/>
        <v>0.37</v>
      </c>
      <c r="CN1022" s="97" t="s">
        <v>1455</v>
      </c>
      <c r="CO1022" s="96" t="s">
        <v>242</v>
      </c>
      <c r="CP1022" s="169" t="s">
        <v>1451</v>
      </c>
      <c r="CQ1022" s="169" t="s">
        <v>1452</v>
      </c>
      <c r="CR1022" s="98">
        <v>50000</v>
      </c>
      <c r="CS1022" s="98">
        <v>117000</v>
      </c>
      <c r="CT1022" s="170">
        <v>0.59</v>
      </c>
    </row>
    <row r="1023" spans="47:98" ht="21" hidden="1" customHeight="1" x14ac:dyDescent="0.25">
      <c r="AU1023" s="99"/>
      <c r="AV1023" s="100">
        <v>196</v>
      </c>
      <c r="AW1023" s="96" t="s">
        <v>2849</v>
      </c>
      <c r="AX1023" s="96" t="s">
        <v>316</v>
      </c>
      <c r="AY1023" s="101" t="s">
        <v>159</v>
      </c>
      <c r="AZ1023" s="101" t="s">
        <v>192</v>
      </c>
      <c r="BA1023" s="102">
        <v>95000</v>
      </c>
      <c r="BB1023" s="103">
        <v>49500</v>
      </c>
      <c r="BC1023" s="103">
        <v>85500</v>
      </c>
      <c r="BD1023" s="102">
        <v>786900</v>
      </c>
      <c r="BE1023" s="104">
        <v>7.8E-2</v>
      </c>
      <c r="BF1023" s="105">
        <v>0.69</v>
      </c>
      <c r="BG1023" s="102">
        <v>9250</v>
      </c>
      <c r="BH1023" s="102">
        <v>831300</v>
      </c>
      <c r="BI1023" s="106">
        <v>0.10100000000000001</v>
      </c>
      <c r="BJ1023" s="96">
        <v>793</v>
      </c>
      <c r="BK1023" s="99">
        <f t="shared" si="53"/>
        <v>0.26100000000000001</v>
      </c>
      <c r="BL1023" s="99">
        <f t="shared" si="54"/>
        <v>0.86</v>
      </c>
      <c r="CN1023" s="97" t="s">
        <v>1648</v>
      </c>
      <c r="CO1023" s="96" t="s">
        <v>636</v>
      </c>
      <c r="CP1023" s="169" t="s">
        <v>1451</v>
      </c>
      <c r="CQ1023" s="169" t="s">
        <v>177</v>
      </c>
      <c r="CR1023" s="98">
        <v>43000</v>
      </c>
      <c r="CS1023" s="98">
        <v>71900</v>
      </c>
      <c r="CT1023" s="170">
        <v>0.43</v>
      </c>
    </row>
    <row r="1024" spans="47:98" ht="21" hidden="1" customHeight="1" x14ac:dyDescent="0.25">
      <c r="AU1024" s="99"/>
      <c r="AV1024" s="100">
        <v>230</v>
      </c>
      <c r="AW1024" s="96" t="s">
        <v>2850</v>
      </c>
      <c r="AX1024" s="96" t="s">
        <v>316</v>
      </c>
      <c r="AY1024" s="101" t="s">
        <v>163</v>
      </c>
      <c r="AZ1024" s="101" t="s">
        <v>192</v>
      </c>
      <c r="BA1024" s="102">
        <v>129000</v>
      </c>
      <c r="BB1024" s="103">
        <v>49500</v>
      </c>
      <c r="BC1024" s="103">
        <v>85500</v>
      </c>
      <c r="BD1024" s="102">
        <v>752800</v>
      </c>
      <c r="BE1024" s="104">
        <v>6.7000000000000004E-2</v>
      </c>
      <c r="BF1024" s="105">
        <v>0.69</v>
      </c>
      <c r="BG1024" s="102">
        <v>9250</v>
      </c>
      <c r="BH1024" s="102">
        <v>752800</v>
      </c>
      <c r="BI1024" s="106">
        <v>6.7000000000000004E-2</v>
      </c>
      <c r="BJ1024" s="96">
        <v>793</v>
      </c>
      <c r="BK1024" s="99">
        <f t="shared" si="53"/>
        <v>0.52300000000000002</v>
      </c>
      <c r="BL1024" s="99">
        <f t="shared" si="54"/>
        <v>0.86</v>
      </c>
      <c r="CN1024" s="97" t="s">
        <v>1690</v>
      </c>
      <c r="CO1024" s="96" t="s">
        <v>698</v>
      </c>
      <c r="CP1024" s="169" t="s">
        <v>1462</v>
      </c>
      <c r="CQ1024" s="169" t="s">
        <v>1476</v>
      </c>
      <c r="CR1024" s="98">
        <v>37900</v>
      </c>
      <c r="CS1024" s="98">
        <v>68500</v>
      </c>
      <c r="CT1024" s="170">
        <v>0.56000000000000005</v>
      </c>
    </row>
    <row r="1025" spans="47:64" ht="21" hidden="1" customHeight="1" x14ac:dyDescent="0.25">
      <c r="AU1025" s="99"/>
      <c r="AV1025" s="100">
        <v>1109</v>
      </c>
      <c r="AW1025" s="96" t="s">
        <v>2873</v>
      </c>
      <c r="AX1025" s="96" t="s">
        <v>914</v>
      </c>
      <c r="AY1025" s="101" t="s">
        <v>152</v>
      </c>
      <c r="AZ1025" s="101" t="s">
        <v>177</v>
      </c>
      <c r="BA1025" s="102">
        <v>142000</v>
      </c>
      <c r="BB1025" s="103">
        <v>47500</v>
      </c>
      <c r="BC1025" s="103">
        <v>64500</v>
      </c>
      <c r="BD1025" s="102">
        <v>291800</v>
      </c>
      <c r="BE1025" s="104">
        <v>3.9E-2</v>
      </c>
      <c r="BF1025" s="105">
        <v>0.95</v>
      </c>
      <c r="BG1025" s="102">
        <v>10500</v>
      </c>
      <c r="BH1025" s="102">
        <v>339600</v>
      </c>
      <c r="BI1025" s="106">
        <v>5.3999999999999999E-2</v>
      </c>
      <c r="BJ1025" s="96">
        <v>810</v>
      </c>
      <c r="BK1025" s="99">
        <f t="shared" si="53"/>
        <v>0.6</v>
      </c>
      <c r="BL1025" s="99">
        <f t="shared" si="54"/>
        <v>0.78400000000000003</v>
      </c>
    </row>
    <row r="1026" spans="47:64" ht="21" hidden="1" customHeight="1" x14ac:dyDescent="0.25">
      <c r="AU1026" s="99"/>
      <c r="AV1026" s="100">
        <v>643</v>
      </c>
      <c r="AW1026" s="96" t="s">
        <v>2938</v>
      </c>
      <c r="AX1026" s="96" t="s">
        <v>615</v>
      </c>
      <c r="AY1026" s="101" t="s">
        <v>159</v>
      </c>
      <c r="AZ1026" s="101" t="s">
        <v>192</v>
      </c>
      <c r="BA1026" s="102">
        <v>82000</v>
      </c>
      <c r="BB1026" s="103">
        <v>40500</v>
      </c>
      <c r="BC1026" s="103">
        <v>72500</v>
      </c>
      <c r="BD1026" s="102">
        <v>506800</v>
      </c>
      <c r="BE1026" s="104">
        <v>6.9000000000000006E-2</v>
      </c>
      <c r="BF1026" s="105">
        <v>0.52</v>
      </c>
      <c r="BG1026" s="102">
        <v>10750</v>
      </c>
      <c r="BH1026" s="102">
        <v>557000</v>
      </c>
      <c r="BI1026" s="106">
        <v>0.104</v>
      </c>
      <c r="BJ1026" s="96">
        <v>852</v>
      </c>
      <c r="BK1026" s="99">
        <f t="shared" si="53"/>
        <v>0.125</v>
      </c>
      <c r="BL1026" s="99">
        <f t="shared" si="54"/>
        <v>0.28000000000000003</v>
      </c>
    </row>
    <row r="1027" spans="47:64" ht="21" hidden="1" customHeight="1" x14ac:dyDescent="0.25">
      <c r="AU1027" s="99"/>
      <c r="AV1027" s="100">
        <v>701</v>
      </c>
      <c r="AW1027" s="96" t="s">
        <v>2939</v>
      </c>
      <c r="AX1027" s="96" t="s">
        <v>615</v>
      </c>
      <c r="AY1027" s="101" t="s">
        <v>163</v>
      </c>
      <c r="AZ1027" s="101" t="s">
        <v>192</v>
      </c>
      <c r="BA1027" s="102">
        <v>115000</v>
      </c>
      <c r="BB1027" s="103">
        <v>40500</v>
      </c>
      <c r="BC1027" s="103">
        <v>72500</v>
      </c>
      <c r="BD1027" s="102">
        <v>473700</v>
      </c>
      <c r="BE1027" s="104">
        <v>5.7000000000000002E-2</v>
      </c>
      <c r="BF1027" s="105">
        <v>0.52</v>
      </c>
      <c r="BG1027" s="102">
        <v>10750</v>
      </c>
      <c r="BH1027" s="102">
        <v>473700</v>
      </c>
      <c r="BI1027" s="106">
        <v>5.7000000000000002E-2</v>
      </c>
      <c r="BJ1027" s="96">
        <v>852</v>
      </c>
      <c r="BK1027" s="99">
        <f t="shared" si="53"/>
        <v>0.42</v>
      </c>
      <c r="BL1027" s="99">
        <f t="shared" si="54"/>
        <v>0.28000000000000003</v>
      </c>
    </row>
    <row r="1028" spans="47:64" ht="21" hidden="1" customHeight="1" x14ac:dyDescent="0.25">
      <c r="AU1028" s="99"/>
      <c r="AV1028" s="100">
        <v>1246</v>
      </c>
      <c r="AW1028" s="96" t="s">
        <v>2986</v>
      </c>
      <c r="AX1028" s="96" t="s">
        <v>995</v>
      </c>
      <c r="AY1028" s="101" t="s">
        <v>159</v>
      </c>
      <c r="AZ1028" s="101" t="s">
        <v>195</v>
      </c>
      <c r="BA1028" s="102">
        <v>70000</v>
      </c>
      <c r="BB1028" s="103">
        <v>44500</v>
      </c>
      <c r="BC1028" s="103">
        <v>59000</v>
      </c>
      <c r="BD1028" s="102">
        <v>225800</v>
      </c>
      <c r="BE1028" s="104">
        <v>5.0999999999999997E-2</v>
      </c>
      <c r="BF1028" s="105">
        <v>0.87</v>
      </c>
      <c r="BG1028" s="102">
        <v>11250</v>
      </c>
      <c r="BH1028" s="102">
        <v>279000</v>
      </c>
      <c r="BI1028" s="106">
        <v>0.10299999999999999</v>
      </c>
      <c r="BJ1028" s="96">
        <v>900</v>
      </c>
      <c r="BK1028" s="99">
        <f t="shared" si="53"/>
        <v>2.4E-2</v>
      </c>
      <c r="BL1028" s="99">
        <f t="shared" si="54"/>
        <v>0.624</v>
      </c>
    </row>
    <row r="1029" spans="47:64" ht="21" hidden="1" customHeight="1" x14ac:dyDescent="0.25">
      <c r="AU1029" s="99"/>
      <c r="AV1029" s="100">
        <v>1301</v>
      </c>
      <c r="AW1029" s="96" t="s">
        <v>2987</v>
      </c>
      <c r="AX1029" s="96" t="s">
        <v>995</v>
      </c>
      <c r="AY1029" s="101" t="s">
        <v>163</v>
      </c>
      <c r="AZ1029" s="101" t="s">
        <v>195</v>
      </c>
      <c r="BA1029" s="102">
        <v>103500</v>
      </c>
      <c r="BB1029" s="103">
        <v>44500</v>
      </c>
      <c r="BC1029" s="103">
        <v>59000</v>
      </c>
      <c r="BD1029" s="102">
        <v>192200</v>
      </c>
      <c r="BE1029" s="104">
        <v>3.6999999999999998E-2</v>
      </c>
      <c r="BF1029" s="105">
        <v>0.87</v>
      </c>
      <c r="BG1029" s="102">
        <v>11250</v>
      </c>
      <c r="BH1029" s="102">
        <v>192200</v>
      </c>
      <c r="BI1029" s="106">
        <v>3.6999999999999998E-2</v>
      </c>
      <c r="BJ1029" s="96">
        <v>900</v>
      </c>
      <c r="BK1029" s="99">
        <f t="shared" si="53"/>
        <v>0.33700000000000002</v>
      </c>
      <c r="BL1029" s="99">
        <f t="shared" si="54"/>
        <v>0.624</v>
      </c>
    </row>
    <row r="1030" spans="47:64" ht="21" hidden="1" customHeight="1" x14ac:dyDescent="0.25">
      <c r="AU1030" s="99"/>
      <c r="AV1030" s="100">
        <v>101</v>
      </c>
      <c r="AW1030" s="96" t="s">
        <v>2988</v>
      </c>
      <c r="AX1030" s="96" t="s">
        <v>248</v>
      </c>
      <c r="AY1030" s="101" t="s">
        <v>159</v>
      </c>
      <c r="AZ1030" s="101" t="s">
        <v>192</v>
      </c>
      <c r="BA1030" s="102">
        <v>101500</v>
      </c>
      <c r="BB1030" s="103">
        <v>50500</v>
      </c>
      <c r="BC1030" s="103">
        <v>92000</v>
      </c>
      <c r="BD1030" s="102">
        <v>931100</v>
      </c>
      <c r="BE1030" s="104">
        <v>8.2000000000000003E-2</v>
      </c>
      <c r="BF1030" s="105">
        <v>0.54</v>
      </c>
      <c r="BG1030" s="102">
        <v>9250</v>
      </c>
      <c r="BH1030" s="102">
        <v>971100</v>
      </c>
      <c r="BI1030" s="106">
        <v>0.1</v>
      </c>
      <c r="BJ1030" s="96">
        <v>901</v>
      </c>
      <c r="BK1030" s="99">
        <f t="shared" ref="BK1030:BK1093" si="55">_xlfn.PERCENTRANK.INC($BA$5:$BA$1160,BA1030)</f>
        <v>0.32600000000000001</v>
      </c>
      <c r="BL1030" s="99">
        <f t="shared" ref="BL1030:BL1093" si="56">IF(BB1030="No Data","No Data",_xlfn.PERCENTRANK.INC($BB$5:$BB$1160,BB1030))</f>
        <v>0.9</v>
      </c>
    </row>
    <row r="1031" spans="47:64" ht="21" hidden="1" customHeight="1" x14ac:dyDescent="0.25">
      <c r="AU1031" s="99"/>
      <c r="AV1031" s="100">
        <v>159</v>
      </c>
      <c r="AW1031" s="96" t="s">
        <v>2989</v>
      </c>
      <c r="AX1031" s="96" t="s">
        <v>248</v>
      </c>
      <c r="AY1031" s="101" t="s">
        <v>163</v>
      </c>
      <c r="AZ1031" s="101" t="s">
        <v>192</v>
      </c>
      <c r="BA1031" s="102">
        <v>193000</v>
      </c>
      <c r="BB1031" s="103">
        <v>50500</v>
      </c>
      <c r="BC1031" s="103">
        <v>92000</v>
      </c>
      <c r="BD1031" s="102">
        <v>839900</v>
      </c>
      <c r="BE1031" s="104">
        <v>5.8999999999999997E-2</v>
      </c>
      <c r="BF1031" s="105">
        <v>0.54</v>
      </c>
      <c r="BG1031" s="102">
        <v>9250</v>
      </c>
      <c r="BH1031" s="102">
        <v>839900</v>
      </c>
      <c r="BI1031" s="106">
        <v>5.8999999999999997E-2</v>
      </c>
      <c r="BJ1031" s="96">
        <v>901</v>
      </c>
      <c r="BK1031" s="99">
        <f t="shared" si="55"/>
        <v>0.88300000000000001</v>
      </c>
      <c r="BL1031" s="99">
        <f t="shared" si="56"/>
        <v>0.9</v>
      </c>
    </row>
    <row r="1032" spans="47:64" ht="21" hidden="1" customHeight="1" x14ac:dyDescent="0.25">
      <c r="AU1032" s="99"/>
      <c r="AV1032" s="100">
        <v>227</v>
      </c>
      <c r="AW1032" s="96" t="s">
        <v>2990</v>
      </c>
      <c r="AX1032" s="96" t="s">
        <v>341</v>
      </c>
      <c r="AY1032" s="101" t="s">
        <v>159</v>
      </c>
      <c r="AZ1032" s="101" t="s">
        <v>192</v>
      </c>
      <c r="BA1032" s="102">
        <v>93500</v>
      </c>
      <c r="BB1032" s="103">
        <v>49500</v>
      </c>
      <c r="BC1032" s="103">
        <v>81000</v>
      </c>
      <c r="BD1032" s="102">
        <v>754600</v>
      </c>
      <c r="BE1032" s="104">
        <v>7.8E-2</v>
      </c>
      <c r="BF1032" s="105">
        <v>0.76</v>
      </c>
      <c r="BG1032" s="102">
        <v>9500</v>
      </c>
      <c r="BH1032" s="102">
        <v>799400</v>
      </c>
      <c r="BI1032" s="106">
        <v>0.10100000000000001</v>
      </c>
      <c r="BJ1032" s="96">
        <v>902</v>
      </c>
      <c r="BK1032" s="99">
        <f t="shared" si="55"/>
        <v>0.245</v>
      </c>
      <c r="BL1032" s="99">
        <f t="shared" si="56"/>
        <v>0.86</v>
      </c>
    </row>
    <row r="1033" spans="47:64" ht="21" hidden="1" customHeight="1" x14ac:dyDescent="0.25">
      <c r="AU1033" s="99"/>
      <c r="AV1033" s="100">
        <v>269</v>
      </c>
      <c r="AW1033" s="96" t="s">
        <v>2991</v>
      </c>
      <c r="AX1033" s="96" t="s">
        <v>341</v>
      </c>
      <c r="AY1033" s="101" t="s">
        <v>163</v>
      </c>
      <c r="AZ1033" s="101" t="s">
        <v>192</v>
      </c>
      <c r="BA1033" s="102">
        <v>126500</v>
      </c>
      <c r="BB1033" s="103">
        <v>49500</v>
      </c>
      <c r="BC1033" s="103">
        <v>81000</v>
      </c>
      <c r="BD1033" s="102">
        <v>721300</v>
      </c>
      <c r="BE1033" s="104">
        <v>6.7000000000000004E-2</v>
      </c>
      <c r="BF1033" s="105">
        <v>0.76</v>
      </c>
      <c r="BG1033" s="102">
        <v>9500</v>
      </c>
      <c r="BH1033" s="102">
        <v>721300</v>
      </c>
      <c r="BI1033" s="106">
        <v>6.7000000000000004E-2</v>
      </c>
      <c r="BJ1033" s="96">
        <v>902</v>
      </c>
      <c r="BK1033" s="99">
        <f t="shared" si="55"/>
        <v>0.501</v>
      </c>
      <c r="BL1033" s="99">
        <f t="shared" si="56"/>
        <v>0.86</v>
      </c>
    </row>
    <row r="1034" spans="47:64" ht="21" hidden="1" customHeight="1" x14ac:dyDescent="0.25">
      <c r="AU1034" s="99"/>
      <c r="AV1034" s="100">
        <v>182</v>
      </c>
      <c r="AW1034" s="96" t="s">
        <v>2992</v>
      </c>
      <c r="AX1034" s="96" t="s">
        <v>306</v>
      </c>
      <c r="AY1034" s="101" t="s">
        <v>159</v>
      </c>
      <c r="AZ1034" s="101" t="s">
        <v>192</v>
      </c>
      <c r="BA1034" s="102">
        <v>97000</v>
      </c>
      <c r="BB1034" s="103">
        <v>49000</v>
      </c>
      <c r="BC1034" s="103">
        <v>80500</v>
      </c>
      <c r="BD1034" s="102">
        <v>803000</v>
      </c>
      <c r="BE1034" s="104">
        <v>7.8E-2</v>
      </c>
      <c r="BF1034" s="105">
        <v>0.82</v>
      </c>
      <c r="BG1034" s="102">
        <v>13250</v>
      </c>
      <c r="BH1034" s="102">
        <v>861200</v>
      </c>
      <c r="BI1034" s="106">
        <v>0.112</v>
      </c>
      <c r="BJ1034" s="96">
        <v>903</v>
      </c>
      <c r="BK1034" s="99">
        <f t="shared" si="55"/>
        <v>0.28199999999999997</v>
      </c>
      <c r="BL1034" s="99">
        <f t="shared" si="56"/>
        <v>0.83399999999999996</v>
      </c>
    </row>
    <row r="1035" spans="47:64" ht="21" hidden="1" customHeight="1" x14ac:dyDescent="0.25">
      <c r="AU1035" s="99"/>
      <c r="AV1035" s="100">
        <v>228</v>
      </c>
      <c r="AW1035" s="96" t="s">
        <v>2993</v>
      </c>
      <c r="AX1035" s="96" t="s">
        <v>306</v>
      </c>
      <c r="AY1035" s="101" t="s">
        <v>163</v>
      </c>
      <c r="AZ1035" s="101" t="s">
        <v>192</v>
      </c>
      <c r="BA1035" s="102">
        <v>146000</v>
      </c>
      <c r="BB1035" s="103">
        <v>49000</v>
      </c>
      <c r="BC1035" s="103">
        <v>80500</v>
      </c>
      <c r="BD1035" s="102">
        <v>753900</v>
      </c>
      <c r="BE1035" s="104">
        <v>6.4000000000000001E-2</v>
      </c>
      <c r="BF1035" s="105">
        <v>0.82</v>
      </c>
      <c r="BG1035" s="102">
        <v>13250</v>
      </c>
      <c r="BH1035" s="102">
        <v>753900</v>
      </c>
      <c r="BI1035" s="106">
        <v>6.4000000000000001E-2</v>
      </c>
      <c r="BJ1035" s="96">
        <v>903</v>
      </c>
      <c r="BK1035" s="99">
        <f t="shared" si="55"/>
        <v>0.63800000000000001</v>
      </c>
      <c r="BL1035" s="99">
        <f t="shared" si="56"/>
        <v>0.83399999999999996</v>
      </c>
    </row>
    <row r="1036" spans="47:64" ht="21" hidden="1" customHeight="1" x14ac:dyDescent="0.25">
      <c r="AU1036" s="99"/>
      <c r="AV1036" s="100">
        <v>524</v>
      </c>
      <c r="AW1036" s="96" t="s">
        <v>2994</v>
      </c>
      <c r="AX1036" s="96" t="s">
        <v>540</v>
      </c>
      <c r="AY1036" s="101" t="s">
        <v>159</v>
      </c>
      <c r="AZ1036" s="101" t="s">
        <v>192</v>
      </c>
      <c r="BA1036" s="102">
        <v>88000</v>
      </c>
      <c r="BB1036" s="103">
        <v>44500</v>
      </c>
      <c r="BC1036" s="103">
        <v>76500</v>
      </c>
      <c r="BD1036" s="102">
        <v>563500</v>
      </c>
      <c r="BE1036" s="104">
        <v>7.0000000000000007E-2</v>
      </c>
      <c r="BF1036" s="105">
        <v>0.75</v>
      </c>
      <c r="BG1036" s="102">
        <v>11500</v>
      </c>
      <c r="BH1036" s="102">
        <v>621200</v>
      </c>
      <c r="BI1036" s="106">
        <v>0.109</v>
      </c>
      <c r="BJ1036" s="96">
        <v>904</v>
      </c>
      <c r="BK1036" s="99">
        <f t="shared" si="55"/>
        <v>0.19500000000000001</v>
      </c>
      <c r="BL1036" s="99">
        <f t="shared" si="56"/>
        <v>0.624</v>
      </c>
    </row>
    <row r="1037" spans="47:64" ht="21" hidden="1" customHeight="1" x14ac:dyDescent="0.25">
      <c r="AU1037" s="99"/>
      <c r="AV1037" s="100">
        <v>612</v>
      </c>
      <c r="AW1037" s="96" t="s">
        <v>2995</v>
      </c>
      <c r="AX1037" s="96" t="s">
        <v>540</v>
      </c>
      <c r="AY1037" s="101" t="s">
        <v>163</v>
      </c>
      <c r="AZ1037" s="101" t="s">
        <v>192</v>
      </c>
      <c r="BA1037" s="102">
        <v>132000</v>
      </c>
      <c r="BB1037" s="103">
        <v>44500</v>
      </c>
      <c r="BC1037" s="103">
        <v>76500</v>
      </c>
      <c r="BD1037" s="102">
        <v>519700</v>
      </c>
      <c r="BE1037" s="104">
        <v>5.6000000000000001E-2</v>
      </c>
      <c r="BF1037" s="105">
        <v>0.75</v>
      </c>
      <c r="BG1037" s="102">
        <v>11500</v>
      </c>
      <c r="BH1037" s="102">
        <v>519700</v>
      </c>
      <c r="BI1037" s="106">
        <v>5.6000000000000001E-2</v>
      </c>
      <c r="BJ1037" s="96">
        <v>904</v>
      </c>
      <c r="BK1037" s="99">
        <f t="shared" si="55"/>
        <v>0.54800000000000004</v>
      </c>
      <c r="BL1037" s="99">
        <f t="shared" si="56"/>
        <v>0.624</v>
      </c>
    </row>
    <row r="1038" spans="47:64" ht="21" hidden="1" customHeight="1" x14ac:dyDescent="0.25">
      <c r="AU1038" s="99"/>
      <c r="AV1038" s="100">
        <v>691</v>
      </c>
      <c r="AW1038" s="96" t="s">
        <v>2996</v>
      </c>
      <c r="AX1038" s="96" t="s">
        <v>647</v>
      </c>
      <c r="AY1038" s="101" t="s">
        <v>159</v>
      </c>
      <c r="AZ1038" s="101" t="s">
        <v>192</v>
      </c>
      <c r="BA1038" s="102">
        <v>91500</v>
      </c>
      <c r="BB1038" s="103">
        <v>43000</v>
      </c>
      <c r="BC1038" s="103">
        <v>67000</v>
      </c>
      <c r="BD1038" s="102">
        <v>480200</v>
      </c>
      <c r="BE1038" s="104">
        <v>6.4000000000000001E-2</v>
      </c>
      <c r="BF1038" s="105">
        <v>0.7</v>
      </c>
      <c r="BG1038" s="102">
        <v>8750</v>
      </c>
      <c r="BH1038" s="102">
        <v>522900</v>
      </c>
      <c r="BI1038" s="106">
        <v>8.6999999999999994E-2</v>
      </c>
      <c r="BJ1038" s="96">
        <v>905</v>
      </c>
      <c r="BK1038" s="99">
        <f t="shared" si="55"/>
        <v>0.22600000000000001</v>
      </c>
      <c r="BL1038" s="99">
        <f t="shared" si="56"/>
        <v>0.51</v>
      </c>
    </row>
    <row r="1039" spans="47:64" ht="21" hidden="1" customHeight="1" x14ac:dyDescent="0.25">
      <c r="AU1039" s="99"/>
      <c r="AV1039" s="100">
        <v>770</v>
      </c>
      <c r="AW1039" s="96" t="s">
        <v>2997</v>
      </c>
      <c r="AX1039" s="96" t="s">
        <v>647</v>
      </c>
      <c r="AY1039" s="101" t="s">
        <v>163</v>
      </c>
      <c r="AZ1039" s="101" t="s">
        <v>192</v>
      </c>
      <c r="BA1039" s="102">
        <v>126000</v>
      </c>
      <c r="BB1039" s="103">
        <v>43000</v>
      </c>
      <c r="BC1039" s="103">
        <v>67000</v>
      </c>
      <c r="BD1039" s="102">
        <v>445300</v>
      </c>
      <c r="BE1039" s="104">
        <v>5.2999999999999999E-2</v>
      </c>
      <c r="BF1039" s="105">
        <v>0.7</v>
      </c>
      <c r="BG1039" s="102">
        <v>8750</v>
      </c>
      <c r="BH1039" s="102">
        <v>445300</v>
      </c>
      <c r="BI1039" s="106">
        <v>5.2999999999999999E-2</v>
      </c>
      <c r="BJ1039" s="96">
        <v>905</v>
      </c>
      <c r="BK1039" s="99">
        <f t="shared" si="55"/>
        <v>0.498</v>
      </c>
      <c r="BL1039" s="99">
        <f t="shared" si="56"/>
        <v>0.51</v>
      </c>
    </row>
    <row r="1040" spans="47:64" ht="21" hidden="1" customHeight="1" x14ac:dyDescent="0.25">
      <c r="AU1040" s="99"/>
      <c r="AV1040" s="100">
        <v>912</v>
      </c>
      <c r="AW1040" s="96" t="s">
        <v>2998</v>
      </c>
      <c r="AX1040" s="96" t="s">
        <v>789</v>
      </c>
      <c r="AY1040" s="101" t="s">
        <v>159</v>
      </c>
      <c r="AZ1040" s="101" t="s">
        <v>195</v>
      </c>
      <c r="BA1040" s="102">
        <v>79000</v>
      </c>
      <c r="BB1040" s="103">
        <v>47000</v>
      </c>
      <c r="BC1040" s="103">
        <v>62000</v>
      </c>
      <c r="BD1040" s="102">
        <v>378000</v>
      </c>
      <c r="BE1040" s="104">
        <v>6.2E-2</v>
      </c>
      <c r="BF1040" s="105">
        <v>0.69</v>
      </c>
      <c r="BG1040" s="102">
        <v>7000</v>
      </c>
      <c r="BH1040" s="102">
        <v>409200</v>
      </c>
      <c r="BI1040" s="106">
        <v>0.08</v>
      </c>
      <c r="BJ1040" s="96">
        <v>906</v>
      </c>
      <c r="BK1040" s="99">
        <f t="shared" si="55"/>
        <v>9.5000000000000001E-2</v>
      </c>
      <c r="BL1040" s="99">
        <f t="shared" si="56"/>
        <v>0.76800000000000002</v>
      </c>
    </row>
    <row r="1041" spans="47:64" ht="21" hidden="1" customHeight="1" x14ac:dyDescent="0.25">
      <c r="AU1041" s="99"/>
      <c r="AV1041" s="100">
        <v>993</v>
      </c>
      <c r="AW1041" s="96" t="s">
        <v>2999</v>
      </c>
      <c r="AX1041" s="96" t="s">
        <v>789</v>
      </c>
      <c r="AY1041" s="101" t="s">
        <v>163</v>
      </c>
      <c r="AZ1041" s="101" t="s">
        <v>195</v>
      </c>
      <c r="BA1041" s="102">
        <v>116500</v>
      </c>
      <c r="BB1041" s="103">
        <v>47000</v>
      </c>
      <c r="BC1041" s="103">
        <v>62000</v>
      </c>
      <c r="BD1041" s="102">
        <v>340400</v>
      </c>
      <c r="BE1041" s="104">
        <v>4.8000000000000001E-2</v>
      </c>
      <c r="BF1041" s="105">
        <v>0.69</v>
      </c>
      <c r="BG1041" s="102">
        <v>7000</v>
      </c>
      <c r="BH1041" s="102">
        <v>340400</v>
      </c>
      <c r="BI1041" s="106">
        <v>4.8000000000000001E-2</v>
      </c>
      <c r="BJ1041" s="96">
        <v>906</v>
      </c>
      <c r="BK1041" s="99">
        <f t="shared" si="55"/>
        <v>0.43</v>
      </c>
      <c r="BL1041" s="99">
        <f t="shared" si="56"/>
        <v>0.76800000000000002</v>
      </c>
    </row>
    <row r="1042" spans="47:64" ht="21" hidden="1" customHeight="1" x14ac:dyDescent="0.25">
      <c r="AU1042" s="99"/>
      <c r="AV1042" s="100">
        <v>1116</v>
      </c>
      <c r="AW1042" s="96" t="s">
        <v>3000</v>
      </c>
      <c r="AX1042" s="96" t="s">
        <v>919</v>
      </c>
      <c r="AY1042" s="101" t="s">
        <v>152</v>
      </c>
      <c r="AZ1042" s="101" t="s">
        <v>177</v>
      </c>
      <c r="BA1042" s="102">
        <v>155500</v>
      </c>
      <c r="BB1042" s="103">
        <v>40500</v>
      </c>
      <c r="BC1042" s="103">
        <v>48000</v>
      </c>
      <c r="BD1042" s="102">
        <v>286100</v>
      </c>
      <c r="BE1042" s="104">
        <v>3.6999999999999998E-2</v>
      </c>
      <c r="BF1042" s="105">
        <v>0.89</v>
      </c>
      <c r="BG1042" s="102">
        <v>15000</v>
      </c>
      <c r="BH1042" s="102">
        <v>356000</v>
      </c>
      <c r="BI1042" s="106">
        <v>5.8000000000000003E-2</v>
      </c>
      <c r="BJ1042" s="96">
        <v>908</v>
      </c>
      <c r="BK1042" s="99">
        <f t="shared" si="55"/>
        <v>0.71599999999999997</v>
      </c>
      <c r="BL1042" s="99">
        <f t="shared" si="56"/>
        <v>0.28000000000000003</v>
      </c>
    </row>
    <row r="1043" spans="47:64" ht="21" hidden="1" customHeight="1" x14ac:dyDescent="0.25">
      <c r="AU1043" s="99"/>
      <c r="AV1043" s="100">
        <v>638</v>
      </c>
      <c r="AW1043" s="96" t="s">
        <v>3066</v>
      </c>
      <c r="AX1043" s="96" t="s">
        <v>610</v>
      </c>
      <c r="AY1043" s="101" t="s">
        <v>152</v>
      </c>
      <c r="AZ1043" s="101" t="s">
        <v>177</v>
      </c>
      <c r="BA1043" s="102">
        <v>87000</v>
      </c>
      <c r="BB1043" s="103">
        <v>38000</v>
      </c>
      <c r="BC1043" s="103">
        <v>67500</v>
      </c>
      <c r="BD1043" s="102">
        <v>509600</v>
      </c>
      <c r="BE1043" s="104">
        <v>6.8000000000000005E-2</v>
      </c>
      <c r="BF1043" s="105">
        <v>0.95</v>
      </c>
      <c r="BG1043" s="102">
        <v>9500</v>
      </c>
      <c r="BH1043" s="102">
        <v>551600</v>
      </c>
      <c r="BI1043" s="106">
        <v>9.1999999999999998E-2</v>
      </c>
      <c r="BJ1043" s="96">
        <v>958</v>
      </c>
      <c r="BK1043" s="99">
        <f t="shared" si="55"/>
        <v>0.188</v>
      </c>
      <c r="BL1043" s="99">
        <f t="shared" si="56"/>
        <v>0.11799999999999999</v>
      </c>
    </row>
    <row r="1044" spans="47:64" ht="21" hidden="1" customHeight="1" x14ac:dyDescent="0.25">
      <c r="AU1044" s="99"/>
      <c r="AV1044" s="100">
        <v>713</v>
      </c>
      <c r="AW1044" s="96" t="s">
        <v>3082</v>
      </c>
      <c r="AX1044" s="96" t="s">
        <v>663</v>
      </c>
      <c r="AY1044" s="101" t="s">
        <v>159</v>
      </c>
      <c r="AZ1044" s="101" t="s">
        <v>195</v>
      </c>
      <c r="BA1044" s="102">
        <v>74500</v>
      </c>
      <c r="BB1044" s="103">
        <v>42500</v>
      </c>
      <c r="BC1044" s="103">
        <v>71500</v>
      </c>
      <c r="BD1044" s="102">
        <v>468000</v>
      </c>
      <c r="BE1044" s="104">
        <v>7.0000000000000007E-2</v>
      </c>
      <c r="BF1044" s="105">
        <v>0.65</v>
      </c>
      <c r="BG1044" s="102">
        <v>6750</v>
      </c>
      <c r="BH1044" s="102">
        <v>499100</v>
      </c>
      <c r="BI1044" s="106">
        <v>8.8999999999999996E-2</v>
      </c>
      <c r="BJ1044" s="96">
        <v>969</v>
      </c>
      <c r="BK1044" s="99">
        <f t="shared" si="55"/>
        <v>5.5E-2</v>
      </c>
      <c r="BL1044" s="99">
        <f t="shared" si="56"/>
        <v>0.45400000000000001</v>
      </c>
    </row>
    <row r="1045" spans="47:64" ht="21" hidden="1" customHeight="1" x14ac:dyDescent="0.25">
      <c r="AU1045" s="99"/>
      <c r="AV1045" s="100">
        <v>793</v>
      </c>
      <c r="AW1045" s="96" t="s">
        <v>3083</v>
      </c>
      <c r="AX1045" s="96" t="s">
        <v>663</v>
      </c>
      <c r="AY1045" s="101" t="s">
        <v>163</v>
      </c>
      <c r="AZ1045" s="101" t="s">
        <v>195</v>
      </c>
      <c r="BA1045" s="102">
        <v>107500</v>
      </c>
      <c r="BB1045" s="103">
        <v>42500</v>
      </c>
      <c r="BC1045" s="103">
        <v>71500</v>
      </c>
      <c r="BD1045" s="102">
        <v>435100</v>
      </c>
      <c r="BE1045" s="104">
        <v>5.7000000000000002E-2</v>
      </c>
      <c r="BF1045" s="105">
        <v>0.65</v>
      </c>
      <c r="BG1045" s="102">
        <v>6750</v>
      </c>
      <c r="BH1045" s="102">
        <v>435100</v>
      </c>
      <c r="BI1045" s="106">
        <v>5.7000000000000002E-2</v>
      </c>
      <c r="BJ1045" s="96">
        <v>969</v>
      </c>
      <c r="BK1045" s="99">
        <f t="shared" si="55"/>
        <v>0.36299999999999999</v>
      </c>
      <c r="BL1045" s="99">
        <f t="shared" si="56"/>
        <v>0.45400000000000001</v>
      </c>
    </row>
    <row r="1046" spans="47:64" ht="21" hidden="1" customHeight="1" x14ac:dyDescent="0.25">
      <c r="AU1046" s="99"/>
      <c r="AV1046" s="100">
        <v>82</v>
      </c>
      <c r="AW1046" s="96" t="s">
        <v>2060</v>
      </c>
      <c r="AX1046" s="96" t="s">
        <v>236</v>
      </c>
      <c r="AY1046" s="101" t="s">
        <v>152</v>
      </c>
      <c r="AZ1046" s="101" t="s">
        <v>166</v>
      </c>
      <c r="BA1046" s="102">
        <v>78000</v>
      </c>
      <c r="BB1046" s="103">
        <v>50000</v>
      </c>
      <c r="BC1046" s="103">
        <v>90500</v>
      </c>
      <c r="BD1046" s="102">
        <v>982000</v>
      </c>
      <c r="BE1046" s="104">
        <v>9.1999999999999998E-2</v>
      </c>
      <c r="BF1046" s="105">
        <v>0.51</v>
      </c>
      <c r="BG1046" s="102">
        <v>4500</v>
      </c>
      <c r="BH1046" s="102">
        <v>1004000</v>
      </c>
      <c r="BI1046" s="106">
        <v>0.104</v>
      </c>
      <c r="BJ1046" s="96">
        <v>85</v>
      </c>
      <c r="BK1046" s="99">
        <f t="shared" si="55"/>
        <v>8.5000000000000006E-2</v>
      </c>
      <c r="BL1046" s="99">
        <f t="shared" si="56"/>
        <v>0.88</v>
      </c>
    </row>
    <row r="1047" spans="47:64" ht="21" hidden="1" customHeight="1" x14ac:dyDescent="0.25">
      <c r="AU1047" s="99"/>
      <c r="AV1047" s="100">
        <v>1360</v>
      </c>
      <c r="AW1047" s="96" t="s">
        <v>2673</v>
      </c>
      <c r="AX1047" s="96" t="s">
        <v>1055</v>
      </c>
      <c r="AY1047" s="101" t="s">
        <v>159</v>
      </c>
      <c r="AZ1047" s="101" t="s">
        <v>195</v>
      </c>
      <c r="BA1047" s="102">
        <v>75500</v>
      </c>
      <c r="BB1047" s="103">
        <v>41000</v>
      </c>
      <c r="BC1047" s="103">
        <v>64500</v>
      </c>
      <c r="BD1047" s="102">
        <v>144800</v>
      </c>
      <c r="BE1047" s="104">
        <v>3.7999999999999999E-2</v>
      </c>
      <c r="BF1047" s="105">
        <v>0.72</v>
      </c>
      <c r="BG1047" s="102">
        <v>5000</v>
      </c>
      <c r="BH1047" s="102">
        <v>167400</v>
      </c>
      <c r="BI1047" s="106">
        <v>0.05</v>
      </c>
      <c r="BJ1047" s="96">
        <v>659</v>
      </c>
      <c r="BK1047" s="99">
        <f t="shared" si="55"/>
        <v>6.0999999999999999E-2</v>
      </c>
      <c r="BL1047" s="99">
        <f t="shared" si="56"/>
        <v>0.32800000000000001</v>
      </c>
    </row>
    <row r="1048" spans="47:64" ht="21" hidden="1" customHeight="1" x14ac:dyDescent="0.25">
      <c r="AU1048" s="99"/>
      <c r="AV1048" s="100">
        <v>1398</v>
      </c>
      <c r="AW1048" s="96" t="s">
        <v>2674</v>
      </c>
      <c r="AX1048" s="96" t="s">
        <v>1055</v>
      </c>
      <c r="AY1048" s="101" t="s">
        <v>163</v>
      </c>
      <c r="AZ1048" s="101" t="s">
        <v>195</v>
      </c>
      <c r="BA1048" s="102">
        <v>117500</v>
      </c>
      <c r="BB1048" s="103">
        <v>41000</v>
      </c>
      <c r="BC1048" s="103">
        <v>64500</v>
      </c>
      <c r="BD1048" s="102">
        <v>102800</v>
      </c>
      <c r="BE1048" s="104">
        <v>2.1999999999999999E-2</v>
      </c>
      <c r="BF1048" s="105">
        <v>0.72</v>
      </c>
      <c r="BG1048" s="102">
        <v>5000</v>
      </c>
      <c r="BH1048" s="102">
        <v>102800</v>
      </c>
      <c r="BI1048" s="106">
        <v>2.1999999999999999E-2</v>
      </c>
      <c r="BJ1048" s="96">
        <v>659</v>
      </c>
      <c r="BK1048" s="99">
        <f t="shared" si="55"/>
        <v>0.437</v>
      </c>
      <c r="BL1048" s="99">
        <f t="shared" si="56"/>
        <v>0.32800000000000001</v>
      </c>
    </row>
    <row r="1049" spans="47:64" ht="21" hidden="1" customHeight="1" x14ac:dyDescent="0.25">
      <c r="AU1049" s="99"/>
      <c r="AV1049" s="100">
        <v>248</v>
      </c>
      <c r="AW1049" s="96" t="s">
        <v>3005</v>
      </c>
      <c r="AX1049" s="96" t="s">
        <v>355</v>
      </c>
      <c r="AY1049" s="101" t="s">
        <v>159</v>
      </c>
      <c r="AZ1049" s="101" t="s">
        <v>192</v>
      </c>
      <c r="BA1049" s="102">
        <v>94500</v>
      </c>
      <c r="BB1049" s="103">
        <v>46500</v>
      </c>
      <c r="BC1049" s="103">
        <v>80500</v>
      </c>
      <c r="BD1049" s="102">
        <v>733300</v>
      </c>
      <c r="BE1049" s="104">
        <v>7.5999999999999998E-2</v>
      </c>
      <c r="BF1049" s="105">
        <v>0.45</v>
      </c>
      <c r="BG1049" s="102">
        <v>8000</v>
      </c>
      <c r="BH1049" s="102">
        <v>770900</v>
      </c>
      <c r="BI1049" s="106">
        <v>9.5000000000000001E-2</v>
      </c>
      <c r="BJ1049" s="96">
        <v>912</v>
      </c>
      <c r="BK1049" s="99">
        <f t="shared" si="55"/>
        <v>0.254</v>
      </c>
      <c r="BL1049" s="99">
        <f t="shared" si="56"/>
        <v>0.746</v>
      </c>
    </row>
    <row r="1050" spans="47:64" ht="21" hidden="1" customHeight="1" x14ac:dyDescent="0.25">
      <c r="AU1050" s="99"/>
      <c r="AV1050" s="100">
        <v>327</v>
      </c>
      <c r="AW1050" s="96" t="s">
        <v>3006</v>
      </c>
      <c r="AX1050" s="96" t="s">
        <v>355</v>
      </c>
      <c r="AY1050" s="101" t="s">
        <v>163</v>
      </c>
      <c r="AZ1050" s="101" t="s">
        <v>192</v>
      </c>
      <c r="BA1050" s="102">
        <v>155000</v>
      </c>
      <c r="BB1050" s="103">
        <v>46500</v>
      </c>
      <c r="BC1050" s="103">
        <v>80500</v>
      </c>
      <c r="BD1050" s="102">
        <v>672500</v>
      </c>
      <c r="BE1050" s="104">
        <v>5.8999999999999997E-2</v>
      </c>
      <c r="BF1050" s="105">
        <v>0.45</v>
      </c>
      <c r="BG1050" s="102">
        <v>8000</v>
      </c>
      <c r="BH1050" s="102">
        <v>672500</v>
      </c>
      <c r="BI1050" s="106">
        <v>5.8999999999999997E-2</v>
      </c>
      <c r="BJ1050" s="96">
        <v>912</v>
      </c>
      <c r="BK1050" s="99">
        <f t="shared" si="55"/>
        <v>0.71099999999999997</v>
      </c>
      <c r="BL1050" s="99">
        <f t="shared" si="56"/>
        <v>0.746</v>
      </c>
    </row>
    <row r="1051" spans="47:64" ht="21" hidden="1" customHeight="1" x14ac:dyDescent="0.25">
      <c r="AU1051" s="99"/>
      <c r="AV1051" s="100">
        <v>222</v>
      </c>
      <c r="AW1051" s="96" t="s">
        <v>3044</v>
      </c>
      <c r="AX1051" s="96" t="s">
        <v>336</v>
      </c>
      <c r="AY1051" s="101" t="s">
        <v>159</v>
      </c>
      <c r="AZ1051" s="101" t="s">
        <v>192</v>
      </c>
      <c r="BA1051" s="102">
        <v>71000</v>
      </c>
      <c r="BB1051" s="103">
        <v>44500</v>
      </c>
      <c r="BC1051" s="103">
        <v>80000</v>
      </c>
      <c r="BD1051" s="102">
        <v>762800</v>
      </c>
      <c r="BE1051" s="104">
        <v>8.6999999999999994E-2</v>
      </c>
      <c r="BF1051" s="105">
        <v>0.74</v>
      </c>
      <c r="BG1051" s="102">
        <v>6750</v>
      </c>
      <c r="BH1051" s="102">
        <v>794200</v>
      </c>
      <c r="BI1051" s="106">
        <v>0.108</v>
      </c>
      <c r="BJ1051" s="96">
        <v>934</v>
      </c>
      <c r="BK1051" s="99">
        <f t="shared" si="55"/>
        <v>3.1E-2</v>
      </c>
      <c r="BL1051" s="99">
        <f t="shared" si="56"/>
        <v>0.624</v>
      </c>
    </row>
    <row r="1052" spans="47:64" ht="21" hidden="1" customHeight="1" x14ac:dyDescent="0.25">
      <c r="AU1052" s="99"/>
      <c r="AV1052" s="100">
        <v>273</v>
      </c>
      <c r="AW1052" s="96" t="s">
        <v>3045</v>
      </c>
      <c r="AX1052" s="96" t="s">
        <v>336</v>
      </c>
      <c r="AY1052" s="101" t="s">
        <v>163</v>
      </c>
      <c r="AZ1052" s="101" t="s">
        <v>192</v>
      </c>
      <c r="BA1052" s="102">
        <v>114000</v>
      </c>
      <c r="BB1052" s="103">
        <v>44500</v>
      </c>
      <c r="BC1052" s="103">
        <v>80000</v>
      </c>
      <c r="BD1052" s="102">
        <v>719700</v>
      </c>
      <c r="BE1052" s="104">
        <v>7.0000000000000007E-2</v>
      </c>
      <c r="BF1052" s="105">
        <v>0.74</v>
      </c>
      <c r="BG1052" s="102">
        <v>6750</v>
      </c>
      <c r="BH1052" s="102">
        <v>719700</v>
      </c>
      <c r="BI1052" s="106">
        <v>7.0000000000000007E-2</v>
      </c>
      <c r="BJ1052" s="96">
        <v>934</v>
      </c>
      <c r="BK1052" s="99">
        <f t="shared" si="55"/>
        <v>0.41599999999999998</v>
      </c>
      <c r="BL1052" s="99">
        <f t="shared" si="56"/>
        <v>0.624</v>
      </c>
    </row>
    <row r="1053" spans="47:64" ht="21" hidden="1" customHeight="1" x14ac:dyDescent="0.25">
      <c r="AU1053" s="99"/>
      <c r="AV1053" s="100">
        <v>221</v>
      </c>
      <c r="AW1053" s="96" t="s">
        <v>3072</v>
      </c>
      <c r="AX1053" s="96" t="s">
        <v>335</v>
      </c>
      <c r="AY1053" s="101" t="s">
        <v>159</v>
      </c>
      <c r="AZ1053" s="101" t="s">
        <v>195</v>
      </c>
      <c r="BA1053" s="102">
        <v>85500</v>
      </c>
      <c r="BB1053" s="103">
        <v>49000</v>
      </c>
      <c r="BC1053" s="103">
        <v>76000</v>
      </c>
      <c r="BD1053" s="102">
        <v>764400</v>
      </c>
      <c r="BE1053" s="104">
        <v>8.1000000000000003E-2</v>
      </c>
      <c r="BF1053" s="105">
        <v>0.7</v>
      </c>
      <c r="BG1053" s="102">
        <v>4250</v>
      </c>
      <c r="BH1053" s="102">
        <v>786400</v>
      </c>
      <c r="BI1053" s="106">
        <v>9.1999999999999998E-2</v>
      </c>
      <c r="BJ1053" s="96">
        <v>962</v>
      </c>
      <c r="BK1053" s="99">
        <f t="shared" si="55"/>
        <v>0.16400000000000001</v>
      </c>
      <c r="BL1053" s="99">
        <f t="shared" si="56"/>
        <v>0.83399999999999996</v>
      </c>
    </row>
    <row r="1054" spans="47:64" ht="21" hidden="1" customHeight="1" x14ac:dyDescent="0.25">
      <c r="AU1054" s="99"/>
      <c r="AV1054" s="100">
        <v>263</v>
      </c>
      <c r="AW1054" s="96" t="s">
        <v>3073</v>
      </c>
      <c r="AX1054" s="116" t="s">
        <v>335</v>
      </c>
      <c r="AY1054" s="101" t="s">
        <v>163</v>
      </c>
      <c r="AZ1054" s="101" t="s">
        <v>195</v>
      </c>
      <c r="BA1054" s="102">
        <v>125500</v>
      </c>
      <c r="BB1054" s="103">
        <v>49000</v>
      </c>
      <c r="BC1054" s="103">
        <v>76000</v>
      </c>
      <c r="BD1054" s="102">
        <v>724200</v>
      </c>
      <c r="BE1054" s="104">
        <v>6.7000000000000004E-2</v>
      </c>
      <c r="BF1054" s="105">
        <v>0.7</v>
      </c>
      <c r="BG1054" s="102">
        <v>4250</v>
      </c>
      <c r="BH1054" s="102">
        <v>724200</v>
      </c>
      <c r="BI1054" s="106">
        <v>6.7000000000000004E-2</v>
      </c>
      <c r="BJ1054" s="96">
        <v>962</v>
      </c>
      <c r="BK1054" s="99">
        <f t="shared" si="55"/>
        <v>0.49399999999999999</v>
      </c>
      <c r="BL1054" s="99">
        <f t="shared" si="56"/>
        <v>0.83399999999999996</v>
      </c>
    </row>
    <row r="1055" spans="47:64" ht="21" hidden="1" customHeight="1" x14ac:dyDescent="0.25">
      <c r="AU1055" s="99"/>
      <c r="AV1055" s="100">
        <v>1276</v>
      </c>
      <c r="AW1055" s="96" t="s">
        <v>2021</v>
      </c>
      <c r="AX1055" s="96" t="s">
        <v>1014</v>
      </c>
      <c r="AY1055" s="101" t="s">
        <v>152</v>
      </c>
      <c r="AZ1055" s="101" t="s">
        <v>177</v>
      </c>
      <c r="BA1055" s="102">
        <v>145000</v>
      </c>
      <c r="BB1055" s="103">
        <v>35000</v>
      </c>
      <c r="BC1055" s="103">
        <v>58500</v>
      </c>
      <c r="BD1055" s="102">
        <v>206800</v>
      </c>
      <c r="BE1055" s="104">
        <v>3.1E-2</v>
      </c>
      <c r="BF1055" s="105">
        <v>0.99</v>
      </c>
      <c r="BG1055" s="102">
        <v>14250</v>
      </c>
      <c r="BH1055" s="102">
        <v>269600</v>
      </c>
      <c r="BI1055" s="106">
        <v>5.0999999999999997E-2</v>
      </c>
      <c r="BJ1055" s="96">
        <v>39</v>
      </c>
      <c r="BK1055" s="99">
        <f t="shared" si="55"/>
        <v>0.626</v>
      </c>
      <c r="BL1055" s="99">
        <f t="shared" si="56"/>
        <v>0.02</v>
      </c>
    </row>
    <row r="1056" spans="47:64" ht="21" hidden="1" customHeight="1" x14ac:dyDescent="0.25">
      <c r="AU1056" s="99"/>
      <c r="AV1056" s="100">
        <v>763</v>
      </c>
      <c r="AW1056" s="96" t="s">
        <v>2126</v>
      </c>
      <c r="AX1056" s="96" t="s">
        <v>696</v>
      </c>
      <c r="AY1056" s="101" t="s">
        <v>159</v>
      </c>
      <c r="AZ1056" s="101" t="s">
        <v>460</v>
      </c>
      <c r="BA1056" s="102">
        <v>95000</v>
      </c>
      <c r="BB1056" s="103">
        <v>44500</v>
      </c>
      <c r="BC1056" s="103">
        <v>57500</v>
      </c>
      <c r="BD1056" s="102">
        <v>448600</v>
      </c>
      <c r="BE1056" s="104">
        <v>6.0999999999999999E-2</v>
      </c>
      <c r="BF1056" s="105">
        <v>0.56999999999999995</v>
      </c>
      <c r="BG1056" s="102">
        <v>4250</v>
      </c>
      <c r="BH1056" s="102">
        <v>466400</v>
      </c>
      <c r="BI1056" s="106">
        <v>6.9000000000000006E-2</v>
      </c>
      <c r="BJ1056" s="96">
        <v>142</v>
      </c>
      <c r="BK1056" s="99">
        <f t="shared" si="55"/>
        <v>0.26100000000000001</v>
      </c>
      <c r="BL1056" s="99">
        <f t="shared" si="56"/>
        <v>0.624</v>
      </c>
    </row>
    <row r="1057" spans="47:64" ht="21" hidden="1" customHeight="1" x14ac:dyDescent="0.25">
      <c r="AU1057" s="99"/>
      <c r="AV1057" s="100">
        <v>839</v>
      </c>
      <c r="AW1057" s="96" t="s">
        <v>2127</v>
      </c>
      <c r="AX1057" s="96" t="s">
        <v>696</v>
      </c>
      <c r="AY1057" s="101" t="s">
        <v>163</v>
      </c>
      <c r="AZ1057" s="101" t="s">
        <v>460</v>
      </c>
      <c r="BA1057" s="102">
        <v>130500</v>
      </c>
      <c r="BB1057" s="103">
        <v>44500</v>
      </c>
      <c r="BC1057" s="103">
        <v>57500</v>
      </c>
      <c r="BD1057" s="102">
        <v>413200</v>
      </c>
      <c r="BE1057" s="104">
        <v>0.05</v>
      </c>
      <c r="BF1057" s="105">
        <v>0.56999999999999995</v>
      </c>
      <c r="BG1057" s="102">
        <v>4250</v>
      </c>
      <c r="BH1057" s="102">
        <v>413200</v>
      </c>
      <c r="BI1057" s="106">
        <v>0.05</v>
      </c>
      <c r="BJ1057" s="96">
        <v>142</v>
      </c>
      <c r="BK1057" s="99">
        <f t="shared" si="55"/>
        <v>0.53400000000000003</v>
      </c>
      <c r="BL1057" s="99">
        <f t="shared" si="56"/>
        <v>0.624</v>
      </c>
    </row>
    <row r="1058" spans="47:64" ht="21" hidden="1" customHeight="1" x14ac:dyDescent="0.25">
      <c r="AU1058" s="99"/>
      <c r="AV1058" s="100">
        <v>146</v>
      </c>
      <c r="AW1058" s="96" t="s">
        <v>2269</v>
      </c>
      <c r="AX1058" s="96" t="s">
        <v>281</v>
      </c>
      <c r="AY1058" s="101" t="s">
        <v>159</v>
      </c>
      <c r="AZ1058" s="101" t="s">
        <v>192</v>
      </c>
      <c r="BA1058" s="102">
        <v>88000</v>
      </c>
      <c r="BB1058" s="103">
        <v>50000</v>
      </c>
      <c r="BC1058" s="103">
        <v>89000</v>
      </c>
      <c r="BD1058" s="102">
        <v>857400</v>
      </c>
      <c r="BE1058" s="104">
        <v>8.4000000000000005E-2</v>
      </c>
      <c r="BF1058" s="105">
        <v>0.46</v>
      </c>
      <c r="BG1058" s="102">
        <v>8250</v>
      </c>
      <c r="BH1058" s="102">
        <v>893900</v>
      </c>
      <c r="BI1058" s="106">
        <v>0.10299999999999999</v>
      </c>
      <c r="BJ1058" s="96">
        <v>289</v>
      </c>
      <c r="BK1058" s="99">
        <f t="shared" si="55"/>
        <v>0.19500000000000001</v>
      </c>
      <c r="BL1058" s="99">
        <f t="shared" si="56"/>
        <v>0.88</v>
      </c>
    </row>
    <row r="1059" spans="47:64" ht="21" hidden="1" customHeight="1" x14ac:dyDescent="0.25">
      <c r="AU1059" s="99"/>
      <c r="AV1059" s="100">
        <v>197</v>
      </c>
      <c r="AW1059" s="96" t="s">
        <v>2270</v>
      </c>
      <c r="AX1059" s="96" t="s">
        <v>281</v>
      </c>
      <c r="AY1059" s="101" t="s">
        <v>163</v>
      </c>
      <c r="AZ1059" s="101" t="s">
        <v>192</v>
      </c>
      <c r="BA1059" s="102">
        <v>158500</v>
      </c>
      <c r="BB1059" s="103">
        <v>50000</v>
      </c>
      <c r="BC1059" s="103">
        <v>89000</v>
      </c>
      <c r="BD1059" s="102">
        <v>786600</v>
      </c>
      <c r="BE1059" s="104">
        <v>6.3E-2</v>
      </c>
      <c r="BF1059" s="105">
        <v>0.46</v>
      </c>
      <c r="BG1059" s="102">
        <v>8250</v>
      </c>
      <c r="BH1059" s="102">
        <v>786600</v>
      </c>
      <c r="BI1059" s="106">
        <v>6.3E-2</v>
      </c>
      <c r="BJ1059" s="96">
        <v>289</v>
      </c>
      <c r="BK1059" s="99">
        <f t="shared" si="55"/>
        <v>0.72799999999999998</v>
      </c>
      <c r="BL1059" s="99">
        <f t="shared" si="56"/>
        <v>0.88</v>
      </c>
    </row>
    <row r="1060" spans="47:64" ht="21" hidden="1" customHeight="1" x14ac:dyDescent="0.25">
      <c r="AU1060" s="99"/>
      <c r="AV1060" s="100">
        <v>473</v>
      </c>
      <c r="AW1060" s="96" t="s">
        <v>2292</v>
      </c>
      <c r="AX1060" s="96" t="s">
        <v>505</v>
      </c>
      <c r="AY1060" s="101" t="s">
        <v>152</v>
      </c>
      <c r="AZ1060" s="101" t="s">
        <v>177</v>
      </c>
      <c r="BA1060" s="102">
        <v>127500</v>
      </c>
      <c r="BB1060" s="103">
        <v>46500</v>
      </c>
      <c r="BC1060" s="103">
        <v>74000</v>
      </c>
      <c r="BD1060" s="102">
        <v>584800</v>
      </c>
      <c r="BE1060" s="104">
        <v>0.06</v>
      </c>
      <c r="BF1060" s="105">
        <v>0.68</v>
      </c>
      <c r="BG1060" s="102">
        <v>9750</v>
      </c>
      <c r="BH1060" s="102">
        <v>626500</v>
      </c>
      <c r="BI1060" s="106">
        <v>7.3999999999999996E-2</v>
      </c>
      <c r="BJ1060" s="96">
        <v>315</v>
      </c>
      <c r="BK1060" s="99">
        <f t="shared" si="55"/>
        <v>0.50700000000000001</v>
      </c>
      <c r="BL1060" s="99">
        <f t="shared" si="56"/>
        <v>0.746</v>
      </c>
    </row>
    <row r="1061" spans="47:64" ht="21" hidden="1" customHeight="1" x14ac:dyDescent="0.25">
      <c r="AU1061" s="99"/>
      <c r="AV1061" s="100">
        <v>202</v>
      </c>
      <c r="AW1061" s="96" t="s">
        <v>2336</v>
      </c>
      <c r="AX1061" s="96" t="s">
        <v>321</v>
      </c>
      <c r="AY1061" s="101" t="s">
        <v>159</v>
      </c>
      <c r="AZ1061" s="101" t="s">
        <v>195</v>
      </c>
      <c r="BA1061" s="102">
        <v>83500</v>
      </c>
      <c r="BB1061" s="103">
        <v>48000</v>
      </c>
      <c r="BC1061" s="103">
        <v>85500</v>
      </c>
      <c r="BD1061" s="102">
        <v>782900</v>
      </c>
      <c r="BE1061" s="104">
        <v>8.2000000000000003E-2</v>
      </c>
      <c r="BF1061" s="105">
        <v>0.25</v>
      </c>
      <c r="BG1061" s="102">
        <v>7500</v>
      </c>
      <c r="BH1061" s="102">
        <v>813500</v>
      </c>
      <c r="BI1061" s="106">
        <v>9.9000000000000005E-2</v>
      </c>
      <c r="BJ1061" s="96">
        <v>365</v>
      </c>
      <c r="BK1061" s="99">
        <f t="shared" si="55"/>
        <v>0.14099999999999999</v>
      </c>
      <c r="BL1061" s="99">
        <f t="shared" si="56"/>
        <v>0.79600000000000004</v>
      </c>
    </row>
    <row r="1062" spans="47:64" ht="21" hidden="1" customHeight="1" x14ac:dyDescent="0.25">
      <c r="AU1062" s="99"/>
      <c r="AV1062" s="100">
        <v>251</v>
      </c>
      <c r="AW1062" s="96" t="s">
        <v>2337</v>
      </c>
      <c r="AX1062" s="96" t="s">
        <v>321</v>
      </c>
      <c r="AY1062" s="101" t="s">
        <v>163</v>
      </c>
      <c r="AZ1062" s="101" t="s">
        <v>195</v>
      </c>
      <c r="BA1062" s="102">
        <v>135500</v>
      </c>
      <c r="BB1062" s="103">
        <v>48000</v>
      </c>
      <c r="BC1062" s="103">
        <v>85500</v>
      </c>
      <c r="BD1062" s="102">
        <v>731000</v>
      </c>
      <c r="BE1062" s="104">
        <v>6.5000000000000002E-2</v>
      </c>
      <c r="BF1062" s="105">
        <v>0.25</v>
      </c>
      <c r="BG1062" s="102">
        <v>7500</v>
      </c>
      <c r="BH1062" s="102">
        <v>731000</v>
      </c>
      <c r="BI1062" s="106">
        <v>6.5000000000000002E-2</v>
      </c>
      <c r="BJ1062" s="96">
        <v>365</v>
      </c>
      <c r="BK1062" s="99">
        <f t="shared" si="55"/>
        <v>0.56399999999999995</v>
      </c>
      <c r="BL1062" s="99">
        <f t="shared" si="56"/>
        <v>0.79600000000000004</v>
      </c>
    </row>
    <row r="1063" spans="47:64" ht="21" hidden="1" customHeight="1" x14ac:dyDescent="0.25">
      <c r="AU1063" s="99"/>
      <c r="AV1063" s="100">
        <v>1228</v>
      </c>
      <c r="AW1063" s="96" t="s">
        <v>2376</v>
      </c>
      <c r="AX1063" s="96" t="s">
        <v>985</v>
      </c>
      <c r="AY1063" s="101" t="s">
        <v>152</v>
      </c>
      <c r="AZ1063" s="101" t="s">
        <v>177</v>
      </c>
      <c r="BA1063" s="102">
        <v>129500</v>
      </c>
      <c r="BB1063" s="103">
        <v>36000</v>
      </c>
      <c r="BC1063" s="103">
        <v>59500</v>
      </c>
      <c r="BD1063" s="102">
        <v>237500</v>
      </c>
      <c r="BE1063" s="104">
        <v>3.6999999999999998E-2</v>
      </c>
      <c r="BF1063" s="105">
        <v>0.95</v>
      </c>
      <c r="BG1063" s="102">
        <v>8000</v>
      </c>
      <c r="BH1063" s="102">
        <v>273700</v>
      </c>
      <c r="BI1063" s="106">
        <v>4.8000000000000001E-2</v>
      </c>
      <c r="BJ1063" s="96">
        <v>400</v>
      </c>
      <c r="BK1063" s="99">
        <f t="shared" si="55"/>
        <v>0.52700000000000002</v>
      </c>
      <c r="BL1063" s="99">
        <f t="shared" si="56"/>
        <v>4.2999999999999997E-2</v>
      </c>
    </row>
    <row r="1064" spans="47:64" ht="21" hidden="1" customHeight="1" x14ac:dyDescent="0.25">
      <c r="AU1064" s="99"/>
      <c r="AV1064" s="100">
        <v>1196</v>
      </c>
      <c r="AW1064" s="96" t="s">
        <v>2383</v>
      </c>
      <c r="AX1064" s="96" t="s">
        <v>971</v>
      </c>
      <c r="AY1064" s="101" t="s">
        <v>159</v>
      </c>
      <c r="AZ1064" s="101" t="s">
        <v>195</v>
      </c>
      <c r="BA1064" s="102">
        <v>94000</v>
      </c>
      <c r="BB1064" s="103">
        <v>40000</v>
      </c>
      <c r="BC1064" s="103">
        <v>55500</v>
      </c>
      <c r="BD1064" s="102">
        <v>251000</v>
      </c>
      <c r="BE1064" s="104">
        <v>4.5999999999999999E-2</v>
      </c>
      <c r="BF1064" s="105">
        <v>0.56999999999999995</v>
      </c>
      <c r="BG1064" s="102">
        <v>6250</v>
      </c>
      <c r="BH1064" s="102">
        <v>277700</v>
      </c>
      <c r="BI1064" s="106">
        <v>5.7000000000000002E-2</v>
      </c>
      <c r="BJ1064" s="96">
        <v>409</v>
      </c>
      <c r="BK1064" s="99">
        <f t="shared" si="55"/>
        <v>0.249</v>
      </c>
      <c r="BL1064" s="99">
        <f t="shared" si="56"/>
        <v>0.23899999999999999</v>
      </c>
    </row>
    <row r="1065" spans="47:64" ht="21" hidden="1" customHeight="1" x14ac:dyDescent="0.25">
      <c r="AU1065" s="99"/>
      <c r="AV1065" s="100">
        <v>1275</v>
      </c>
      <c r="AW1065" s="96" t="s">
        <v>2384</v>
      </c>
      <c r="AX1065" s="96" t="s">
        <v>971</v>
      </c>
      <c r="AY1065" s="101" t="s">
        <v>163</v>
      </c>
      <c r="AZ1065" s="101" t="s">
        <v>195</v>
      </c>
      <c r="BA1065" s="102">
        <v>137500</v>
      </c>
      <c r="BB1065" s="103">
        <v>40000</v>
      </c>
      <c r="BC1065" s="103">
        <v>55500</v>
      </c>
      <c r="BD1065" s="102">
        <v>207800</v>
      </c>
      <c r="BE1065" s="104">
        <v>3.2000000000000001E-2</v>
      </c>
      <c r="BF1065" s="105">
        <v>0.56999999999999995</v>
      </c>
      <c r="BG1065" s="102">
        <v>6250</v>
      </c>
      <c r="BH1065" s="102">
        <v>207800</v>
      </c>
      <c r="BI1065" s="106">
        <v>3.2000000000000001E-2</v>
      </c>
      <c r="BJ1065" s="96">
        <v>409</v>
      </c>
      <c r="BK1065" s="99">
        <f t="shared" si="55"/>
        <v>0.57499999999999996</v>
      </c>
      <c r="BL1065" s="99">
        <f t="shared" si="56"/>
        <v>0.23899999999999999</v>
      </c>
    </row>
    <row r="1066" spans="47:64" ht="21" hidden="1" customHeight="1" x14ac:dyDescent="0.25">
      <c r="AU1066" s="99"/>
      <c r="AV1066" s="100">
        <v>847</v>
      </c>
      <c r="AW1066" s="96" t="s">
        <v>2395</v>
      </c>
      <c r="AX1066" s="96" t="s">
        <v>746</v>
      </c>
      <c r="AY1066" s="101" t="s">
        <v>152</v>
      </c>
      <c r="AZ1066" s="101" t="s">
        <v>177</v>
      </c>
      <c r="BA1066" s="102">
        <v>163000</v>
      </c>
      <c r="BB1066" s="103">
        <v>37500</v>
      </c>
      <c r="BC1066" s="103">
        <v>70000</v>
      </c>
      <c r="BD1066" s="102">
        <v>410600</v>
      </c>
      <c r="BE1066" s="104">
        <v>4.3999999999999997E-2</v>
      </c>
      <c r="BF1066" s="105">
        <v>0.98</v>
      </c>
      <c r="BG1066" s="102">
        <v>16500</v>
      </c>
      <c r="BH1066" s="102">
        <v>479700</v>
      </c>
      <c r="BI1066" s="106">
        <v>6.4000000000000001E-2</v>
      </c>
      <c r="BJ1066" s="96">
        <v>419</v>
      </c>
      <c r="BK1066" s="99">
        <f t="shared" si="55"/>
        <v>0.754</v>
      </c>
      <c r="BL1066" s="99">
        <f t="shared" si="56"/>
        <v>9.7000000000000003E-2</v>
      </c>
    </row>
    <row r="1067" spans="47:64" ht="21" hidden="1" customHeight="1" x14ac:dyDescent="0.25">
      <c r="AU1067" s="99"/>
      <c r="AV1067" s="100">
        <v>634</v>
      </c>
      <c r="AW1067" s="96" t="s">
        <v>2407</v>
      </c>
      <c r="AX1067" s="96" t="s">
        <v>607</v>
      </c>
      <c r="AY1067" s="101" t="s">
        <v>152</v>
      </c>
      <c r="AZ1067" s="101" t="s">
        <v>177</v>
      </c>
      <c r="BA1067" s="102">
        <v>152000</v>
      </c>
      <c r="BB1067" s="103">
        <v>45000</v>
      </c>
      <c r="BC1067" s="103">
        <v>78500</v>
      </c>
      <c r="BD1067" s="102">
        <v>511800</v>
      </c>
      <c r="BE1067" s="104">
        <v>5.1999999999999998E-2</v>
      </c>
      <c r="BF1067" s="105">
        <v>0.9</v>
      </c>
      <c r="BG1067" s="102">
        <v>13500</v>
      </c>
      <c r="BH1067" s="102">
        <v>570000</v>
      </c>
      <c r="BI1067" s="106">
        <v>6.9000000000000006E-2</v>
      </c>
      <c r="BJ1067" s="96">
        <v>433</v>
      </c>
      <c r="BK1067" s="99">
        <f t="shared" si="55"/>
        <v>0.68600000000000005</v>
      </c>
      <c r="BL1067" s="99">
        <f t="shared" si="56"/>
        <v>0.67100000000000004</v>
      </c>
    </row>
    <row r="1068" spans="47:64" ht="21" hidden="1" customHeight="1" x14ac:dyDescent="0.25">
      <c r="AU1068" s="99"/>
      <c r="AV1068" s="100">
        <v>1293</v>
      </c>
      <c r="AW1068" s="96" t="s">
        <v>2488</v>
      </c>
      <c r="AX1068" s="96" t="s">
        <v>1024</v>
      </c>
      <c r="AY1068" s="101" t="s">
        <v>159</v>
      </c>
      <c r="AZ1068" s="101" t="s">
        <v>195</v>
      </c>
      <c r="BA1068" s="102">
        <v>89000</v>
      </c>
      <c r="BB1068" s="103">
        <v>41000</v>
      </c>
      <c r="BC1068" s="103">
        <v>59000</v>
      </c>
      <c r="BD1068" s="102">
        <v>196800</v>
      </c>
      <c r="BE1068" s="104">
        <v>4.1000000000000002E-2</v>
      </c>
      <c r="BF1068" s="105">
        <v>0.81</v>
      </c>
      <c r="BG1068" s="102">
        <v>8500</v>
      </c>
      <c r="BH1068" s="102">
        <v>236700</v>
      </c>
      <c r="BI1068" s="106">
        <v>6.2E-2</v>
      </c>
      <c r="BJ1068" s="96">
        <v>509</v>
      </c>
      <c r="BK1068" s="99">
        <f t="shared" si="55"/>
        <v>0.20499999999999999</v>
      </c>
      <c r="BL1068" s="99">
        <f t="shared" si="56"/>
        <v>0.32800000000000001</v>
      </c>
    </row>
    <row r="1069" spans="47:64" ht="21" hidden="1" customHeight="1" x14ac:dyDescent="0.25">
      <c r="AU1069" s="99"/>
      <c r="AV1069" s="100">
        <v>1364</v>
      </c>
      <c r="AW1069" s="96" t="s">
        <v>2489</v>
      </c>
      <c r="AX1069" s="96" t="s">
        <v>1024</v>
      </c>
      <c r="AY1069" s="101" t="s">
        <v>163</v>
      </c>
      <c r="AZ1069" s="101" t="s">
        <v>195</v>
      </c>
      <c r="BA1069" s="102">
        <v>147000</v>
      </c>
      <c r="BB1069" s="103">
        <v>41000</v>
      </c>
      <c r="BC1069" s="103">
        <v>59000</v>
      </c>
      <c r="BD1069" s="102">
        <v>138700</v>
      </c>
      <c r="BE1069" s="104">
        <v>2.4E-2</v>
      </c>
      <c r="BF1069" s="105">
        <v>0.81</v>
      </c>
      <c r="BG1069" s="102">
        <v>8500</v>
      </c>
      <c r="BH1069" s="102">
        <v>138700</v>
      </c>
      <c r="BI1069" s="106">
        <v>2.4E-2</v>
      </c>
      <c r="BJ1069" s="96">
        <v>509</v>
      </c>
      <c r="BK1069" s="99">
        <f t="shared" si="55"/>
        <v>0.64400000000000002</v>
      </c>
      <c r="BL1069" s="99">
        <f t="shared" si="56"/>
        <v>0.32800000000000001</v>
      </c>
    </row>
    <row r="1070" spans="47:64" ht="21" hidden="1" customHeight="1" x14ac:dyDescent="0.25">
      <c r="AU1070" s="99"/>
      <c r="AV1070" s="100">
        <v>475</v>
      </c>
      <c r="AW1070" s="96" t="s">
        <v>2531</v>
      </c>
      <c r="AX1070" s="96" t="s">
        <v>507</v>
      </c>
      <c r="AY1070" s="101" t="s">
        <v>159</v>
      </c>
      <c r="AZ1070" s="101" t="s">
        <v>192</v>
      </c>
      <c r="BA1070" s="102">
        <v>83000</v>
      </c>
      <c r="BB1070" s="103">
        <v>42500</v>
      </c>
      <c r="BC1070" s="103">
        <v>74500</v>
      </c>
      <c r="BD1070" s="102">
        <v>584600</v>
      </c>
      <c r="BE1070" s="104">
        <v>7.2999999999999995E-2</v>
      </c>
      <c r="BF1070" s="105">
        <v>0.76</v>
      </c>
      <c r="BG1070" s="102">
        <v>7250</v>
      </c>
      <c r="BH1070" s="102">
        <v>617900</v>
      </c>
      <c r="BI1070" s="106">
        <v>9.1999999999999998E-2</v>
      </c>
      <c r="BJ1070" s="96">
        <v>547</v>
      </c>
      <c r="BK1070" s="99">
        <f t="shared" si="55"/>
        <v>0.13500000000000001</v>
      </c>
      <c r="BL1070" s="99">
        <f t="shared" si="56"/>
        <v>0.45400000000000001</v>
      </c>
    </row>
    <row r="1071" spans="47:64" ht="21" hidden="1" customHeight="1" x14ac:dyDescent="0.25">
      <c r="AU1071" s="99"/>
      <c r="AV1071" s="100">
        <v>578</v>
      </c>
      <c r="AW1071" s="96" t="s">
        <v>2532</v>
      </c>
      <c r="AX1071" s="96" t="s">
        <v>507</v>
      </c>
      <c r="AY1071" s="101" t="s">
        <v>163</v>
      </c>
      <c r="AZ1071" s="101" t="s">
        <v>192</v>
      </c>
      <c r="BA1071" s="102">
        <v>130500</v>
      </c>
      <c r="BB1071" s="103">
        <v>42500</v>
      </c>
      <c r="BC1071" s="103">
        <v>74500</v>
      </c>
      <c r="BD1071" s="102">
        <v>537100</v>
      </c>
      <c r="BE1071" s="104">
        <v>5.7000000000000002E-2</v>
      </c>
      <c r="BF1071" s="105">
        <v>0.76</v>
      </c>
      <c r="BG1071" s="102">
        <v>7250</v>
      </c>
      <c r="BH1071" s="102">
        <v>537100</v>
      </c>
      <c r="BI1071" s="106">
        <v>5.7000000000000002E-2</v>
      </c>
      <c r="BJ1071" s="96">
        <v>547</v>
      </c>
      <c r="BK1071" s="99">
        <f t="shared" si="55"/>
        <v>0.53400000000000003</v>
      </c>
      <c r="BL1071" s="99">
        <f t="shared" si="56"/>
        <v>0.45400000000000001</v>
      </c>
    </row>
    <row r="1072" spans="47:64" ht="21" hidden="1" customHeight="1" x14ac:dyDescent="0.25">
      <c r="AU1072" s="99"/>
      <c r="AV1072" s="100">
        <v>944</v>
      </c>
      <c r="AW1072" s="96" t="s">
        <v>2567</v>
      </c>
      <c r="AX1072" s="96" t="s">
        <v>813</v>
      </c>
      <c r="AY1072" s="101" t="s">
        <v>159</v>
      </c>
      <c r="AZ1072" s="101" t="s">
        <v>195</v>
      </c>
      <c r="BA1072" s="102">
        <v>79500</v>
      </c>
      <c r="BB1072" s="103">
        <v>42500</v>
      </c>
      <c r="BC1072" s="103">
        <v>63000</v>
      </c>
      <c r="BD1072" s="102">
        <v>364600</v>
      </c>
      <c r="BE1072" s="104">
        <v>0.06</v>
      </c>
      <c r="BF1072" s="105">
        <v>0.41</v>
      </c>
      <c r="BG1072" s="102">
        <v>8500</v>
      </c>
      <c r="BH1072" s="102">
        <v>401500</v>
      </c>
      <c r="BI1072" s="106">
        <v>8.3000000000000004E-2</v>
      </c>
      <c r="BJ1072" s="96">
        <v>580</v>
      </c>
      <c r="BK1072" s="99">
        <f t="shared" si="55"/>
        <v>0.1</v>
      </c>
      <c r="BL1072" s="99">
        <f t="shared" si="56"/>
        <v>0.45400000000000001</v>
      </c>
    </row>
    <row r="1073" spans="47:64" ht="21" hidden="1" customHeight="1" x14ac:dyDescent="0.25">
      <c r="AU1073" s="99"/>
      <c r="AV1073" s="100">
        <v>1045</v>
      </c>
      <c r="AW1073" s="96" t="s">
        <v>2568</v>
      </c>
      <c r="AX1073" s="96" t="s">
        <v>813</v>
      </c>
      <c r="AY1073" s="101" t="s">
        <v>163</v>
      </c>
      <c r="AZ1073" s="101" t="s">
        <v>195</v>
      </c>
      <c r="BA1073" s="102">
        <v>123500</v>
      </c>
      <c r="BB1073" s="103">
        <v>42500</v>
      </c>
      <c r="BC1073" s="103">
        <v>63000</v>
      </c>
      <c r="BD1073" s="102">
        <v>320900</v>
      </c>
      <c r="BE1073" s="104">
        <v>4.4999999999999998E-2</v>
      </c>
      <c r="BF1073" s="105">
        <v>0.41</v>
      </c>
      <c r="BG1073" s="102">
        <v>8500</v>
      </c>
      <c r="BH1073" s="102">
        <v>320900</v>
      </c>
      <c r="BI1073" s="106">
        <v>4.4999999999999998E-2</v>
      </c>
      <c r="BJ1073" s="96">
        <v>580</v>
      </c>
      <c r="BK1073" s="99">
        <f t="shared" si="55"/>
        <v>0.48</v>
      </c>
      <c r="BL1073" s="99">
        <f t="shared" si="56"/>
        <v>0.45400000000000001</v>
      </c>
    </row>
    <row r="1074" spans="47:64" ht="21" hidden="1" customHeight="1" x14ac:dyDescent="0.25">
      <c r="AU1074" s="99"/>
      <c r="AV1074" s="100">
        <v>65</v>
      </c>
      <c r="AW1074" s="96" t="s">
        <v>2756</v>
      </c>
      <c r="AX1074" s="96" t="s">
        <v>221</v>
      </c>
      <c r="AY1074" s="101" t="s">
        <v>159</v>
      </c>
      <c r="AZ1074" s="101" t="s">
        <v>192</v>
      </c>
      <c r="BA1074" s="102">
        <v>93000</v>
      </c>
      <c r="BB1074" s="103">
        <v>44500</v>
      </c>
      <c r="BC1074" s="103">
        <v>93500</v>
      </c>
      <c r="BD1074" s="102">
        <v>1036000</v>
      </c>
      <c r="BE1074" s="104">
        <v>8.7999999999999995E-2</v>
      </c>
      <c r="BF1074" s="105">
        <v>0.31</v>
      </c>
      <c r="BG1074" s="102">
        <v>14500</v>
      </c>
      <c r="BH1074" s="102">
        <v>1095000</v>
      </c>
      <c r="BI1074" s="106">
        <v>0.125</v>
      </c>
      <c r="BJ1074" s="96">
        <v>722</v>
      </c>
      <c r="BK1074" s="99">
        <f t="shared" si="55"/>
        <v>0.23899999999999999</v>
      </c>
      <c r="BL1074" s="99">
        <f t="shared" si="56"/>
        <v>0.624</v>
      </c>
    </row>
    <row r="1075" spans="47:64" ht="21" hidden="1" customHeight="1" x14ac:dyDescent="0.25">
      <c r="AU1075" s="99"/>
      <c r="AV1075" s="100">
        <v>92</v>
      </c>
      <c r="AW1075" s="96" t="s">
        <v>2757</v>
      </c>
      <c r="AX1075" s="96" t="s">
        <v>221</v>
      </c>
      <c r="AY1075" s="101" t="s">
        <v>163</v>
      </c>
      <c r="AZ1075" s="101" t="s">
        <v>192</v>
      </c>
      <c r="BA1075" s="102">
        <v>178000</v>
      </c>
      <c r="BB1075" s="103">
        <v>44500</v>
      </c>
      <c r="BC1075" s="103">
        <v>93500</v>
      </c>
      <c r="BD1075" s="102">
        <v>951300</v>
      </c>
      <c r="BE1075" s="104">
        <v>6.5000000000000002E-2</v>
      </c>
      <c r="BF1075" s="105">
        <v>0.31</v>
      </c>
      <c r="BG1075" s="102">
        <v>14500</v>
      </c>
      <c r="BH1075" s="102">
        <v>951300</v>
      </c>
      <c r="BI1075" s="106">
        <v>6.5000000000000002E-2</v>
      </c>
      <c r="BJ1075" s="96">
        <v>722</v>
      </c>
      <c r="BK1075" s="99">
        <f t="shared" si="55"/>
        <v>0.82899999999999996</v>
      </c>
      <c r="BL1075" s="99">
        <f t="shared" si="56"/>
        <v>0.624</v>
      </c>
    </row>
    <row r="1076" spans="47:64" ht="21" hidden="1" customHeight="1" x14ac:dyDescent="0.25">
      <c r="AU1076" s="99"/>
      <c r="AV1076" s="100">
        <v>330</v>
      </c>
      <c r="AW1076" s="96" t="s">
        <v>2874</v>
      </c>
      <c r="AX1076" s="96" t="s">
        <v>413</v>
      </c>
      <c r="AY1076" s="101" t="s">
        <v>159</v>
      </c>
      <c r="AZ1076" s="101" t="s">
        <v>195</v>
      </c>
      <c r="BA1076" s="102">
        <v>79500</v>
      </c>
      <c r="BB1076" s="103">
        <v>44500</v>
      </c>
      <c r="BC1076" s="103">
        <v>79000</v>
      </c>
      <c r="BD1076" s="102">
        <v>670300</v>
      </c>
      <c r="BE1076" s="104">
        <v>7.9000000000000001E-2</v>
      </c>
      <c r="BF1076" s="105">
        <v>0.35</v>
      </c>
      <c r="BG1076" s="102">
        <v>6250</v>
      </c>
      <c r="BH1076" s="102">
        <v>696000</v>
      </c>
      <c r="BI1076" s="106">
        <v>9.2999999999999999E-2</v>
      </c>
      <c r="BJ1076" s="96">
        <v>811</v>
      </c>
      <c r="BK1076" s="99">
        <f t="shared" si="55"/>
        <v>0.1</v>
      </c>
      <c r="BL1076" s="99">
        <f t="shared" si="56"/>
        <v>0.624</v>
      </c>
    </row>
    <row r="1077" spans="47:64" ht="21" hidden="1" customHeight="1" x14ac:dyDescent="0.25">
      <c r="AU1077" s="99"/>
      <c r="AV1077" s="100">
        <v>409</v>
      </c>
      <c r="AW1077" s="96" t="s">
        <v>2875</v>
      </c>
      <c r="AX1077" s="96" t="s">
        <v>413</v>
      </c>
      <c r="AY1077" s="101" t="s">
        <v>163</v>
      </c>
      <c r="AZ1077" s="101" t="s">
        <v>195</v>
      </c>
      <c r="BA1077" s="102">
        <v>127500</v>
      </c>
      <c r="BB1077" s="103">
        <v>44500</v>
      </c>
      <c r="BC1077" s="103">
        <v>79000</v>
      </c>
      <c r="BD1077" s="102">
        <v>622700</v>
      </c>
      <c r="BE1077" s="104">
        <v>6.2E-2</v>
      </c>
      <c r="BF1077" s="105">
        <v>0.35</v>
      </c>
      <c r="BG1077" s="102">
        <v>6250</v>
      </c>
      <c r="BH1077" s="102">
        <v>622700</v>
      </c>
      <c r="BI1077" s="106">
        <v>6.2E-2</v>
      </c>
      <c r="BJ1077" s="96">
        <v>811</v>
      </c>
      <c r="BK1077" s="99">
        <f t="shared" si="55"/>
        <v>0.50700000000000001</v>
      </c>
      <c r="BL1077" s="99">
        <f t="shared" si="56"/>
        <v>0.624</v>
      </c>
    </row>
    <row r="1078" spans="47:64" ht="21" hidden="1" customHeight="1" x14ac:dyDescent="0.25">
      <c r="AU1078" s="99"/>
      <c r="AV1078" s="100">
        <v>385</v>
      </c>
      <c r="AW1078" s="96" t="s">
        <v>2960</v>
      </c>
      <c r="AX1078" s="96" t="s">
        <v>446</v>
      </c>
      <c r="AY1078" s="101" t="s">
        <v>152</v>
      </c>
      <c r="AZ1078" s="101" t="s">
        <v>171</v>
      </c>
      <c r="BA1078" s="102">
        <v>210500</v>
      </c>
      <c r="BB1078" s="103">
        <v>49500</v>
      </c>
      <c r="BC1078" s="103">
        <v>80500</v>
      </c>
      <c r="BD1078" s="102">
        <v>636400</v>
      </c>
      <c r="BE1078" s="104">
        <v>4.9000000000000002E-2</v>
      </c>
      <c r="BF1078" s="105">
        <v>0.61</v>
      </c>
      <c r="BG1078" s="102">
        <v>33000</v>
      </c>
      <c r="BH1078" s="102">
        <v>771200</v>
      </c>
      <c r="BI1078" s="106">
        <v>8.5000000000000006E-2</v>
      </c>
      <c r="BJ1078" s="96">
        <v>881</v>
      </c>
      <c r="BK1078" s="99">
        <f t="shared" si="55"/>
        <v>0.92200000000000004</v>
      </c>
      <c r="BL1078" s="99">
        <f t="shared" si="56"/>
        <v>0.86</v>
      </c>
    </row>
    <row r="1079" spans="47:64" ht="21" hidden="1" customHeight="1" x14ac:dyDescent="0.25">
      <c r="AU1079" s="99"/>
      <c r="AV1079" s="100">
        <v>107</v>
      </c>
      <c r="AW1079" s="96" t="s">
        <v>3009</v>
      </c>
      <c r="AX1079" s="96" t="s">
        <v>253</v>
      </c>
      <c r="AY1079" s="101" t="s">
        <v>159</v>
      </c>
      <c r="AZ1079" s="101" t="s">
        <v>192</v>
      </c>
      <c r="BA1079" s="102">
        <v>90000</v>
      </c>
      <c r="BB1079" s="103">
        <v>51000</v>
      </c>
      <c r="BC1079" s="103">
        <v>96000</v>
      </c>
      <c r="BD1079" s="102">
        <v>924000</v>
      </c>
      <c r="BE1079" s="104">
        <v>8.5000000000000006E-2</v>
      </c>
      <c r="BF1079" s="105">
        <v>0.33</v>
      </c>
      <c r="BG1079" s="102">
        <v>15500</v>
      </c>
      <c r="BH1079" s="102">
        <v>987300</v>
      </c>
      <c r="BI1079" s="106">
        <v>0.13100000000000001</v>
      </c>
      <c r="BJ1079" s="96">
        <v>914</v>
      </c>
      <c r="BK1079" s="99">
        <f t="shared" si="55"/>
        <v>0.21</v>
      </c>
      <c r="BL1079" s="99">
        <f t="shared" si="56"/>
        <v>0.91100000000000003</v>
      </c>
    </row>
    <row r="1080" spans="47:64" ht="21" hidden="1" customHeight="1" x14ac:dyDescent="0.25">
      <c r="AU1080" s="99"/>
      <c r="AV1080" s="100">
        <v>171</v>
      </c>
      <c r="AW1080" s="96" t="s">
        <v>3010</v>
      </c>
      <c r="AX1080" s="96" t="s">
        <v>253</v>
      </c>
      <c r="AY1080" s="101" t="s">
        <v>163</v>
      </c>
      <c r="AZ1080" s="101" t="s">
        <v>192</v>
      </c>
      <c r="BA1080" s="102">
        <v>182000</v>
      </c>
      <c r="BB1080" s="103">
        <v>51000</v>
      </c>
      <c r="BC1080" s="103">
        <v>96000</v>
      </c>
      <c r="BD1080" s="102">
        <v>832100</v>
      </c>
      <c r="BE1080" s="104">
        <v>0.06</v>
      </c>
      <c r="BF1080" s="105">
        <v>0.33</v>
      </c>
      <c r="BG1080" s="102">
        <v>15500</v>
      </c>
      <c r="BH1080" s="102">
        <v>832100</v>
      </c>
      <c r="BI1080" s="106">
        <v>0.06</v>
      </c>
      <c r="BJ1080" s="96">
        <v>914</v>
      </c>
      <c r="BK1080" s="99">
        <f t="shared" si="55"/>
        <v>0.84599999999999997</v>
      </c>
      <c r="BL1080" s="99">
        <f t="shared" si="56"/>
        <v>0.91100000000000003</v>
      </c>
    </row>
    <row r="1081" spans="47:64" ht="21" hidden="1" customHeight="1" x14ac:dyDescent="0.25">
      <c r="AU1081" s="99"/>
      <c r="AV1081" s="100">
        <v>848</v>
      </c>
      <c r="AW1081" s="96" t="s">
        <v>3051</v>
      </c>
      <c r="AX1081" s="96" t="s">
        <v>747</v>
      </c>
      <c r="AY1081" s="101" t="s">
        <v>159</v>
      </c>
      <c r="AZ1081" s="101" t="s">
        <v>192</v>
      </c>
      <c r="BA1081" s="102">
        <v>106000</v>
      </c>
      <c r="BB1081" s="103">
        <v>41500</v>
      </c>
      <c r="BC1081" s="103">
        <v>71000</v>
      </c>
      <c r="BD1081" s="102">
        <v>410200</v>
      </c>
      <c r="BE1081" s="104">
        <v>5.5E-2</v>
      </c>
      <c r="BF1081" s="105">
        <v>0.59</v>
      </c>
      <c r="BG1081" s="102">
        <v>9500</v>
      </c>
      <c r="BH1081" s="102">
        <v>454000</v>
      </c>
      <c r="BI1081" s="106">
        <v>7.3999999999999996E-2</v>
      </c>
      <c r="BJ1081" s="96">
        <v>942</v>
      </c>
      <c r="BK1081" s="99">
        <f t="shared" si="55"/>
        <v>0.35399999999999998</v>
      </c>
      <c r="BL1081" s="99">
        <f t="shared" si="56"/>
        <v>0.37</v>
      </c>
    </row>
    <row r="1082" spans="47:64" ht="21" hidden="1" customHeight="1" x14ac:dyDescent="0.25">
      <c r="AU1082" s="99"/>
      <c r="AV1082" s="100">
        <v>975</v>
      </c>
      <c r="AW1082" s="96" t="s">
        <v>3052</v>
      </c>
      <c r="AX1082" s="96" t="s">
        <v>747</v>
      </c>
      <c r="AY1082" s="101" t="s">
        <v>163</v>
      </c>
      <c r="AZ1082" s="101" t="s">
        <v>192</v>
      </c>
      <c r="BA1082" s="102">
        <v>167000</v>
      </c>
      <c r="BB1082" s="103">
        <v>41500</v>
      </c>
      <c r="BC1082" s="103">
        <v>71000</v>
      </c>
      <c r="BD1082" s="102">
        <v>349100</v>
      </c>
      <c r="BE1082" s="104">
        <v>0.04</v>
      </c>
      <c r="BF1082" s="105">
        <v>0.59</v>
      </c>
      <c r="BG1082" s="102">
        <v>9500</v>
      </c>
      <c r="BH1082" s="102">
        <v>349100</v>
      </c>
      <c r="BI1082" s="106">
        <v>0.04</v>
      </c>
      <c r="BJ1082" s="96">
        <v>942</v>
      </c>
      <c r="BK1082" s="99">
        <f t="shared" si="55"/>
        <v>0.77500000000000002</v>
      </c>
      <c r="BL1082" s="99">
        <f t="shared" si="56"/>
        <v>0.37</v>
      </c>
    </row>
    <row r="1083" spans="47:64" ht="21" hidden="1" customHeight="1" x14ac:dyDescent="0.25">
      <c r="AU1083" s="99"/>
      <c r="AV1083" s="100">
        <v>63</v>
      </c>
      <c r="AW1083" s="96" t="s">
        <v>3053</v>
      </c>
      <c r="AX1083" s="96" t="s">
        <v>220</v>
      </c>
      <c r="AY1083" s="101" t="s">
        <v>159</v>
      </c>
      <c r="AZ1083" s="101" t="s">
        <v>192</v>
      </c>
      <c r="BA1083" s="102">
        <v>92000</v>
      </c>
      <c r="BB1083" s="103">
        <v>52000</v>
      </c>
      <c r="BC1083" s="103">
        <v>94500</v>
      </c>
      <c r="BD1083" s="102">
        <v>1037000</v>
      </c>
      <c r="BE1083" s="104">
        <v>8.8999999999999996E-2</v>
      </c>
      <c r="BF1083" s="105">
        <v>0.56999999999999995</v>
      </c>
      <c r="BG1083" s="102">
        <v>5750</v>
      </c>
      <c r="BH1083" s="102">
        <v>1061000</v>
      </c>
      <c r="BI1083" s="106">
        <v>0.1</v>
      </c>
      <c r="BJ1083" s="96">
        <v>944</v>
      </c>
      <c r="BK1083" s="99">
        <f t="shared" si="55"/>
        <v>0.23300000000000001</v>
      </c>
      <c r="BL1083" s="99">
        <f t="shared" si="56"/>
        <v>0.92400000000000004</v>
      </c>
    </row>
    <row r="1084" spans="47:64" ht="21" hidden="1" customHeight="1" x14ac:dyDescent="0.25">
      <c r="AU1084" s="99"/>
      <c r="AV1084" s="100">
        <v>84</v>
      </c>
      <c r="AW1084" s="96" t="s">
        <v>3054</v>
      </c>
      <c r="AX1084" s="96" t="s">
        <v>220</v>
      </c>
      <c r="AY1084" s="101" t="s">
        <v>163</v>
      </c>
      <c r="AZ1084" s="101" t="s">
        <v>192</v>
      </c>
      <c r="BA1084" s="102">
        <v>150000</v>
      </c>
      <c r="BB1084" s="103">
        <v>52000</v>
      </c>
      <c r="BC1084" s="103">
        <v>94500</v>
      </c>
      <c r="BD1084" s="102">
        <v>978700</v>
      </c>
      <c r="BE1084" s="104">
        <v>7.0999999999999994E-2</v>
      </c>
      <c r="BF1084" s="105">
        <v>0.56999999999999995</v>
      </c>
      <c r="BG1084" s="102">
        <v>5750</v>
      </c>
      <c r="BH1084" s="102">
        <v>978700</v>
      </c>
      <c r="BI1084" s="106">
        <v>7.0999999999999994E-2</v>
      </c>
      <c r="BJ1084" s="96">
        <v>944</v>
      </c>
      <c r="BK1084" s="99">
        <f t="shared" si="55"/>
        <v>0.67</v>
      </c>
      <c r="BL1084" s="99">
        <f t="shared" si="56"/>
        <v>0.92400000000000004</v>
      </c>
    </row>
    <row r="1085" spans="47:64" ht="21" hidden="1" customHeight="1" x14ac:dyDescent="0.25">
      <c r="AU1085" s="99"/>
      <c r="AV1085" s="100">
        <v>1394</v>
      </c>
      <c r="AW1085" s="96" t="s">
        <v>3055</v>
      </c>
      <c r="AX1085" s="96" t="s">
        <v>1071</v>
      </c>
      <c r="AY1085" s="101" t="s">
        <v>159</v>
      </c>
      <c r="AZ1085" s="101" t="s">
        <v>195</v>
      </c>
      <c r="BA1085" s="102">
        <v>78500</v>
      </c>
      <c r="BB1085" s="103">
        <v>38000</v>
      </c>
      <c r="BC1085" s="103">
        <v>57500</v>
      </c>
      <c r="BD1085" s="102">
        <v>108600</v>
      </c>
      <c r="BE1085" s="104">
        <v>3.1E-2</v>
      </c>
      <c r="BF1085" s="105">
        <v>0.85</v>
      </c>
      <c r="BG1085" s="102">
        <v>5250</v>
      </c>
      <c r="BH1085" s="102">
        <v>132500</v>
      </c>
      <c r="BI1085" s="106">
        <v>4.2999999999999997E-2</v>
      </c>
      <c r="BJ1085" s="96">
        <v>945</v>
      </c>
      <c r="BK1085" s="99">
        <f t="shared" si="55"/>
        <v>0.09</v>
      </c>
      <c r="BL1085" s="99">
        <f t="shared" si="56"/>
        <v>0.11799999999999999</v>
      </c>
    </row>
    <row r="1086" spans="47:64" ht="21" hidden="1" customHeight="1" x14ac:dyDescent="0.25">
      <c r="AU1086" s="99"/>
      <c r="AV1086" s="100">
        <v>1423</v>
      </c>
      <c r="AW1086" s="96" t="s">
        <v>3056</v>
      </c>
      <c r="AX1086" s="96" t="s">
        <v>1071</v>
      </c>
      <c r="AY1086" s="101" t="s">
        <v>163</v>
      </c>
      <c r="AZ1086" s="101" t="s">
        <v>195</v>
      </c>
      <c r="BA1086" s="102">
        <v>116500</v>
      </c>
      <c r="BB1086" s="103">
        <v>38000</v>
      </c>
      <c r="BC1086" s="103">
        <v>57500</v>
      </c>
      <c r="BD1086" s="102">
        <v>70320</v>
      </c>
      <c r="BE1086" s="104">
        <v>1.7000000000000001E-2</v>
      </c>
      <c r="BF1086" s="105">
        <v>0.85</v>
      </c>
      <c r="BG1086" s="102">
        <v>5250</v>
      </c>
      <c r="BH1086" s="102">
        <v>70320</v>
      </c>
      <c r="BI1086" s="106">
        <v>1.7000000000000001E-2</v>
      </c>
      <c r="BJ1086" s="96">
        <v>945</v>
      </c>
      <c r="BK1086" s="99">
        <f t="shared" si="55"/>
        <v>0.43</v>
      </c>
      <c r="BL1086" s="99">
        <f t="shared" si="56"/>
        <v>0.11799999999999999</v>
      </c>
    </row>
    <row r="1087" spans="47:64" ht="21" hidden="1" customHeight="1" x14ac:dyDescent="0.25">
      <c r="AU1087" s="99"/>
      <c r="AV1087" s="100">
        <v>58</v>
      </c>
      <c r="AW1087" s="96" t="s">
        <v>3062</v>
      </c>
      <c r="AX1087" s="96" t="s">
        <v>215</v>
      </c>
      <c r="AY1087" s="101" t="s">
        <v>152</v>
      </c>
      <c r="AZ1087" s="101" t="s">
        <v>171</v>
      </c>
      <c r="BA1087" s="102">
        <v>210000</v>
      </c>
      <c r="BB1087" s="103">
        <v>48000</v>
      </c>
      <c r="BC1087" s="103">
        <v>113000</v>
      </c>
      <c r="BD1087" s="102">
        <v>1053000</v>
      </c>
      <c r="BE1087" s="104">
        <v>6.3E-2</v>
      </c>
      <c r="BF1087" s="105">
        <v>0.55000000000000004</v>
      </c>
      <c r="BG1087" s="102">
        <v>32500</v>
      </c>
      <c r="BH1087" s="102">
        <v>1184000</v>
      </c>
      <c r="BI1087" s="106">
        <v>9.8000000000000004E-2</v>
      </c>
      <c r="BJ1087" s="96">
        <v>955</v>
      </c>
      <c r="BK1087" s="99">
        <f t="shared" si="55"/>
        <v>0.91900000000000004</v>
      </c>
      <c r="BL1087" s="99">
        <f t="shared" si="56"/>
        <v>0.79600000000000004</v>
      </c>
    </row>
    <row r="1088" spans="47:64" ht="21" hidden="1" customHeight="1" x14ac:dyDescent="0.25">
      <c r="AU1088" s="99"/>
      <c r="AV1088" s="100">
        <v>343</v>
      </c>
      <c r="AW1088" s="96" t="s">
        <v>2431</v>
      </c>
      <c r="AX1088" s="96" t="s">
        <v>419</v>
      </c>
      <c r="AY1088" s="101" t="s">
        <v>152</v>
      </c>
      <c r="AZ1088" s="101" t="s">
        <v>171</v>
      </c>
      <c r="BA1088" s="102">
        <v>223000</v>
      </c>
      <c r="BB1088" s="103">
        <v>52000</v>
      </c>
      <c r="BC1088" s="103">
        <v>96500</v>
      </c>
      <c r="BD1088" s="102">
        <v>660900</v>
      </c>
      <c r="BE1088" s="104">
        <v>4.8000000000000001E-2</v>
      </c>
      <c r="BF1088" s="105">
        <v>0.37</v>
      </c>
      <c r="BG1088" s="102">
        <v>32500</v>
      </c>
      <c r="BH1088" s="102">
        <v>792600</v>
      </c>
      <c r="BI1088" s="106">
        <v>0.08</v>
      </c>
      <c r="BJ1088" s="96">
        <v>457</v>
      </c>
      <c r="BK1088" s="99">
        <f t="shared" si="55"/>
        <v>0.97499999999999998</v>
      </c>
      <c r="BL1088" s="99">
        <f t="shared" si="56"/>
        <v>0.92400000000000004</v>
      </c>
    </row>
    <row r="1089" spans="47:64" ht="21" hidden="1" customHeight="1" x14ac:dyDescent="0.25">
      <c r="AU1089" s="99"/>
      <c r="AV1089" s="100">
        <v>239</v>
      </c>
      <c r="AW1089" s="96" t="s">
        <v>2515</v>
      </c>
      <c r="AX1089" s="96" t="s">
        <v>347</v>
      </c>
      <c r="AY1089" s="101" t="s">
        <v>152</v>
      </c>
      <c r="AZ1089" s="101" t="s">
        <v>177</v>
      </c>
      <c r="BA1089" s="102">
        <v>173000</v>
      </c>
      <c r="BB1089" s="103">
        <v>51500</v>
      </c>
      <c r="BC1089" s="103">
        <v>83000</v>
      </c>
      <c r="BD1089" s="102">
        <v>746000</v>
      </c>
      <c r="BE1089" s="104">
        <v>5.8999999999999997E-2</v>
      </c>
      <c r="BF1089" s="105">
        <v>0.99</v>
      </c>
      <c r="BG1089" s="102">
        <v>20000</v>
      </c>
      <c r="BH1089" s="102">
        <v>829400</v>
      </c>
      <c r="BI1089" s="106">
        <v>8.2000000000000003E-2</v>
      </c>
      <c r="BJ1089" s="96">
        <v>532</v>
      </c>
      <c r="BK1089" s="99">
        <f t="shared" si="55"/>
        <v>0.81</v>
      </c>
      <c r="BL1089" s="99">
        <f t="shared" si="56"/>
        <v>0.92</v>
      </c>
    </row>
    <row r="1090" spans="47:64" ht="21" hidden="1" customHeight="1" x14ac:dyDescent="0.25">
      <c r="AU1090" s="99"/>
      <c r="AV1090" s="100">
        <v>507</v>
      </c>
      <c r="AW1090" s="96" t="s">
        <v>3007</v>
      </c>
      <c r="AX1090" s="96" t="s">
        <v>526</v>
      </c>
      <c r="AY1090" s="101" t="s">
        <v>159</v>
      </c>
      <c r="AZ1090" s="101" t="s">
        <v>192</v>
      </c>
      <c r="BA1090" s="102">
        <v>107500</v>
      </c>
      <c r="BB1090" s="103">
        <v>44000</v>
      </c>
      <c r="BC1090" s="103">
        <v>77000</v>
      </c>
      <c r="BD1090" s="102">
        <v>568800</v>
      </c>
      <c r="BE1090" s="104">
        <v>6.5000000000000002E-2</v>
      </c>
      <c r="BF1090" s="105">
        <v>0.87</v>
      </c>
      <c r="BG1090" s="102">
        <v>13000</v>
      </c>
      <c r="BH1090" s="102">
        <v>623700</v>
      </c>
      <c r="BI1090" s="106">
        <v>0.09</v>
      </c>
      <c r="BJ1090" s="96">
        <v>913</v>
      </c>
      <c r="BK1090" s="99">
        <f t="shared" si="55"/>
        <v>0.36299999999999999</v>
      </c>
      <c r="BL1090" s="99">
        <f t="shared" si="56"/>
        <v>0.57999999999999996</v>
      </c>
    </row>
    <row r="1091" spans="47:64" ht="21" hidden="1" customHeight="1" x14ac:dyDescent="0.25">
      <c r="AU1091" s="99"/>
      <c r="AV1091" s="100">
        <v>667</v>
      </c>
      <c r="AW1091" s="96" t="s">
        <v>3008</v>
      </c>
      <c r="AX1091" s="96" t="s">
        <v>526</v>
      </c>
      <c r="AY1091" s="101" t="s">
        <v>163</v>
      </c>
      <c r="AZ1091" s="101" t="s">
        <v>192</v>
      </c>
      <c r="BA1091" s="102">
        <v>184500</v>
      </c>
      <c r="BB1091" s="103">
        <v>44000</v>
      </c>
      <c r="BC1091" s="103">
        <v>77000</v>
      </c>
      <c r="BD1091" s="102">
        <v>492200</v>
      </c>
      <c r="BE1091" s="104">
        <v>4.5999999999999999E-2</v>
      </c>
      <c r="BF1091" s="105">
        <v>0.87</v>
      </c>
      <c r="BG1091" s="102">
        <v>13000</v>
      </c>
      <c r="BH1091" s="102">
        <v>492200</v>
      </c>
      <c r="BI1091" s="106">
        <v>4.5999999999999999E-2</v>
      </c>
      <c r="BJ1091" s="96">
        <v>913</v>
      </c>
      <c r="BK1091" s="99">
        <f t="shared" si="55"/>
        <v>0.85199999999999998</v>
      </c>
      <c r="BL1091" s="99">
        <f t="shared" si="56"/>
        <v>0.57999999999999996</v>
      </c>
    </row>
    <row r="1092" spans="47:64" ht="21" hidden="1" customHeight="1" x14ac:dyDescent="0.25">
      <c r="AU1092" s="99"/>
      <c r="AV1092" s="100">
        <v>352</v>
      </c>
      <c r="AW1092" s="96" t="s">
        <v>2118</v>
      </c>
      <c r="AX1092" s="96" t="s">
        <v>426</v>
      </c>
      <c r="AY1092" s="101" t="s">
        <v>159</v>
      </c>
      <c r="AZ1092" s="101" t="s">
        <v>195</v>
      </c>
      <c r="BA1092" s="102">
        <v>88500</v>
      </c>
      <c r="BB1092" s="103">
        <v>44500</v>
      </c>
      <c r="BC1092" s="103">
        <v>77000</v>
      </c>
      <c r="BD1092" s="102">
        <v>655000</v>
      </c>
      <c r="BE1092" s="104">
        <v>7.4999999999999997E-2</v>
      </c>
      <c r="BF1092" s="105">
        <v>0.67</v>
      </c>
      <c r="BG1092" s="102">
        <v>6000</v>
      </c>
      <c r="BH1092" s="102">
        <v>682700</v>
      </c>
      <c r="BI1092" s="106">
        <v>8.7999999999999995E-2</v>
      </c>
      <c r="BJ1092" s="96">
        <v>135</v>
      </c>
      <c r="BK1092" s="99">
        <f t="shared" si="55"/>
        <v>0.2</v>
      </c>
      <c r="BL1092" s="99">
        <f t="shared" si="56"/>
        <v>0.624</v>
      </c>
    </row>
    <row r="1093" spans="47:64" ht="21" hidden="1" customHeight="1" x14ac:dyDescent="0.25">
      <c r="AU1093" s="99"/>
      <c r="AV1093" s="100">
        <v>433</v>
      </c>
      <c r="AW1093" s="96" t="s">
        <v>2119</v>
      </c>
      <c r="AX1093" s="96" t="s">
        <v>426</v>
      </c>
      <c r="AY1093" s="101" t="s">
        <v>163</v>
      </c>
      <c r="AZ1093" s="101" t="s">
        <v>195</v>
      </c>
      <c r="BA1093" s="102">
        <v>136000</v>
      </c>
      <c r="BB1093" s="103">
        <v>44500</v>
      </c>
      <c r="BC1093" s="103">
        <v>77000</v>
      </c>
      <c r="BD1093" s="102">
        <v>607600</v>
      </c>
      <c r="BE1093" s="104">
        <v>0.06</v>
      </c>
      <c r="BF1093" s="105">
        <v>0.67</v>
      </c>
      <c r="BG1093" s="102">
        <v>6000</v>
      </c>
      <c r="BH1093" s="102">
        <v>607600</v>
      </c>
      <c r="BI1093" s="106">
        <v>0.06</v>
      </c>
      <c r="BJ1093" s="96">
        <v>135</v>
      </c>
      <c r="BK1093" s="99">
        <f t="shared" si="55"/>
        <v>0.56899999999999995</v>
      </c>
      <c r="BL1093" s="99">
        <f t="shared" si="56"/>
        <v>0.624</v>
      </c>
    </row>
    <row r="1094" spans="47:64" ht="21" hidden="1" customHeight="1" x14ac:dyDescent="0.25">
      <c r="AU1094" s="99"/>
      <c r="AV1094" s="100">
        <v>830</v>
      </c>
      <c r="AW1094" s="96" t="s">
        <v>2213</v>
      </c>
      <c r="AX1094" s="96" t="s">
        <v>736</v>
      </c>
      <c r="AY1094" s="101" t="s">
        <v>159</v>
      </c>
      <c r="AZ1094" s="101" t="s">
        <v>195</v>
      </c>
      <c r="BA1094" s="102">
        <v>85000</v>
      </c>
      <c r="BB1094" s="103">
        <v>43000</v>
      </c>
      <c r="BC1094" s="103">
        <v>66000</v>
      </c>
      <c r="BD1094" s="102">
        <v>415300</v>
      </c>
      <c r="BE1094" s="104">
        <v>6.2E-2</v>
      </c>
      <c r="BF1094" s="105">
        <v>0.66</v>
      </c>
      <c r="BG1094" s="102">
        <v>7500</v>
      </c>
      <c r="BH1094" s="102">
        <v>450200</v>
      </c>
      <c r="BI1094" s="106">
        <v>8.1000000000000003E-2</v>
      </c>
      <c r="BJ1094" s="96">
        <v>242</v>
      </c>
      <c r="BK1094" s="99">
        <f t="shared" ref="BK1094:BK1157" si="57">_xlfn.PERCENTRANK.INC($BA$5:$BA$1160,BA1094)</f>
        <v>0.158</v>
      </c>
      <c r="BL1094" s="99">
        <f t="shared" ref="BL1094:BL1157" si="58">IF(BB1094="No Data","No Data",_xlfn.PERCENTRANK.INC($BB$5:$BB$1160,BB1094))</f>
        <v>0.51</v>
      </c>
    </row>
    <row r="1095" spans="47:64" ht="21" hidden="1" customHeight="1" x14ac:dyDescent="0.25">
      <c r="AU1095" s="99"/>
      <c r="AV1095" s="100">
        <v>923</v>
      </c>
      <c r="AW1095" s="96" t="s">
        <v>2214</v>
      </c>
      <c r="AX1095" s="96" t="s">
        <v>736</v>
      </c>
      <c r="AY1095" s="101" t="s">
        <v>163</v>
      </c>
      <c r="AZ1095" s="101" t="s">
        <v>195</v>
      </c>
      <c r="BA1095" s="102">
        <v>127000</v>
      </c>
      <c r="BB1095" s="103">
        <v>43000</v>
      </c>
      <c r="BC1095" s="103">
        <v>66000</v>
      </c>
      <c r="BD1095" s="102">
        <v>373400</v>
      </c>
      <c r="BE1095" s="104">
        <v>4.8000000000000001E-2</v>
      </c>
      <c r="BF1095" s="105">
        <v>0.66</v>
      </c>
      <c r="BG1095" s="102">
        <v>7500</v>
      </c>
      <c r="BH1095" s="102">
        <v>373400</v>
      </c>
      <c r="BI1095" s="106">
        <v>4.8000000000000001E-2</v>
      </c>
      <c r="BJ1095" s="96">
        <v>242</v>
      </c>
      <c r="BK1095" s="99">
        <f t="shared" si="57"/>
        <v>0.503</v>
      </c>
      <c r="BL1095" s="99">
        <f t="shared" si="58"/>
        <v>0.51</v>
      </c>
    </row>
    <row r="1096" spans="47:64" ht="21" hidden="1" customHeight="1" x14ac:dyDescent="0.25">
      <c r="AU1096" s="99"/>
      <c r="AV1096" s="100">
        <v>1098</v>
      </c>
      <c r="AW1096" s="96" t="s">
        <v>2229</v>
      </c>
      <c r="AX1096" s="96" t="s">
        <v>905</v>
      </c>
      <c r="AY1096" s="101" t="s">
        <v>159</v>
      </c>
      <c r="AZ1096" s="101" t="s">
        <v>195</v>
      </c>
      <c r="BA1096" s="102">
        <v>81000</v>
      </c>
      <c r="BB1096" s="103">
        <v>40000</v>
      </c>
      <c r="BC1096" s="103">
        <v>59000</v>
      </c>
      <c r="BD1096" s="102">
        <v>294800</v>
      </c>
      <c r="BE1096" s="104">
        <v>5.3999999999999999E-2</v>
      </c>
      <c r="BF1096" s="105">
        <v>0.71</v>
      </c>
      <c r="BG1096" s="102">
        <v>6500</v>
      </c>
      <c r="BH1096" s="102">
        <v>322400</v>
      </c>
      <c r="BI1096" s="106">
        <v>6.9000000000000006E-2</v>
      </c>
      <c r="BJ1096" s="96">
        <v>256</v>
      </c>
      <c r="BK1096" s="99">
        <f t="shared" si="57"/>
        <v>0.111</v>
      </c>
      <c r="BL1096" s="99">
        <f t="shared" si="58"/>
        <v>0.23899999999999999</v>
      </c>
    </row>
    <row r="1097" spans="47:64" ht="21" hidden="1" customHeight="1" x14ac:dyDescent="0.25">
      <c r="AU1097" s="99"/>
      <c r="AV1097" s="100">
        <v>1201</v>
      </c>
      <c r="AW1097" s="96" t="s">
        <v>2230</v>
      </c>
      <c r="AX1097" s="96" t="s">
        <v>905</v>
      </c>
      <c r="AY1097" s="101" t="s">
        <v>163</v>
      </c>
      <c r="AZ1097" s="101" t="s">
        <v>195</v>
      </c>
      <c r="BA1097" s="102">
        <v>128000</v>
      </c>
      <c r="BB1097" s="103">
        <v>40000</v>
      </c>
      <c r="BC1097" s="103">
        <v>59000</v>
      </c>
      <c r="BD1097" s="102">
        <v>247600</v>
      </c>
      <c r="BE1097" s="104">
        <v>3.7999999999999999E-2</v>
      </c>
      <c r="BF1097" s="105">
        <v>0.71</v>
      </c>
      <c r="BG1097" s="102">
        <v>6500</v>
      </c>
      <c r="BH1097" s="102">
        <v>247600</v>
      </c>
      <c r="BI1097" s="106">
        <v>3.7999999999999999E-2</v>
      </c>
      <c r="BJ1097" s="96">
        <v>256</v>
      </c>
      <c r="BK1097" s="99">
        <f t="shared" si="57"/>
        <v>0.51</v>
      </c>
      <c r="BL1097" s="99">
        <f t="shared" si="58"/>
        <v>0.23899999999999999</v>
      </c>
    </row>
    <row r="1098" spans="47:64" ht="21" hidden="1" customHeight="1" x14ac:dyDescent="0.25">
      <c r="AU1098" s="99"/>
      <c r="AV1098" s="100">
        <v>172</v>
      </c>
      <c r="AW1098" s="96" t="s">
        <v>2282</v>
      </c>
      <c r="AX1098" s="96" t="s">
        <v>300</v>
      </c>
      <c r="AY1098" s="101" t="s">
        <v>152</v>
      </c>
      <c r="AZ1098" s="101" t="s">
        <v>177</v>
      </c>
      <c r="BA1098" s="102">
        <v>177500</v>
      </c>
      <c r="BB1098" s="103">
        <v>46500</v>
      </c>
      <c r="BC1098" s="103">
        <v>84500</v>
      </c>
      <c r="BD1098" s="102">
        <v>830200</v>
      </c>
      <c r="BE1098" s="104">
        <v>6.0999999999999999E-2</v>
      </c>
      <c r="BF1098" s="105">
        <v>0.98</v>
      </c>
      <c r="BG1098" s="102">
        <v>15750</v>
      </c>
      <c r="BH1098" s="102">
        <v>896200</v>
      </c>
      <c r="BI1098" s="106">
        <v>7.8E-2</v>
      </c>
      <c r="BJ1098" s="96">
        <v>299</v>
      </c>
      <c r="BK1098" s="99">
        <f t="shared" si="57"/>
        <v>0.82799999999999996</v>
      </c>
      <c r="BL1098" s="99">
        <f t="shared" si="58"/>
        <v>0.746</v>
      </c>
    </row>
    <row r="1099" spans="47:64" ht="21" hidden="1" customHeight="1" x14ac:dyDescent="0.25">
      <c r="AU1099" s="99"/>
      <c r="AV1099" s="100">
        <v>353</v>
      </c>
      <c r="AW1099" s="96" t="s">
        <v>2541</v>
      </c>
      <c r="AX1099" s="96" t="s">
        <v>427</v>
      </c>
      <c r="AY1099" s="101" t="s">
        <v>152</v>
      </c>
      <c r="AZ1099" s="101" t="s">
        <v>177</v>
      </c>
      <c r="BA1099" s="102">
        <v>174000</v>
      </c>
      <c r="BB1099" s="103">
        <v>42500</v>
      </c>
      <c r="BC1099" s="103">
        <v>84500</v>
      </c>
      <c r="BD1099" s="102">
        <v>654600</v>
      </c>
      <c r="BE1099" s="104">
        <v>5.5E-2</v>
      </c>
      <c r="BF1099" s="105">
        <v>0.98</v>
      </c>
      <c r="BG1099" s="102">
        <v>18750</v>
      </c>
      <c r="BH1099" s="102">
        <v>734800</v>
      </c>
      <c r="BI1099" s="106">
        <v>7.6999999999999999E-2</v>
      </c>
      <c r="BJ1099" s="96">
        <v>555</v>
      </c>
      <c r="BK1099" s="99">
        <f t="shared" si="57"/>
        <v>0.81299999999999994</v>
      </c>
      <c r="BL1099" s="99">
        <f t="shared" si="58"/>
        <v>0.45400000000000001</v>
      </c>
    </row>
    <row r="1100" spans="47:64" ht="21" hidden="1" customHeight="1" x14ac:dyDescent="0.25">
      <c r="AU1100" s="99"/>
      <c r="AV1100" s="100">
        <v>347</v>
      </c>
      <c r="AW1100" s="96" t="s">
        <v>2629</v>
      </c>
      <c r="AX1100" s="96" t="s">
        <v>421</v>
      </c>
      <c r="AY1100" s="101" t="s">
        <v>152</v>
      </c>
      <c r="AZ1100" s="101" t="s">
        <v>177</v>
      </c>
      <c r="BA1100" s="102">
        <v>172500</v>
      </c>
      <c r="BB1100" s="103">
        <v>40500</v>
      </c>
      <c r="BC1100" s="103">
        <v>79000</v>
      </c>
      <c r="BD1100" s="102">
        <v>657200</v>
      </c>
      <c r="BE1100" s="104">
        <v>5.5E-2</v>
      </c>
      <c r="BF1100" s="105">
        <v>0.96</v>
      </c>
      <c r="BG1100" s="102">
        <v>17500</v>
      </c>
      <c r="BH1100" s="102">
        <v>730800</v>
      </c>
      <c r="BI1100" s="106">
        <v>7.4999999999999997E-2</v>
      </c>
      <c r="BJ1100" s="96">
        <v>630</v>
      </c>
      <c r="BK1100" s="99">
        <f t="shared" si="57"/>
        <v>0.80200000000000005</v>
      </c>
      <c r="BL1100" s="99">
        <f t="shared" si="58"/>
        <v>0.28000000000000003</v>
      </c>
    </row>
    <row r="1101" spans="47:64" ht="21" hidden="1" customHeight="1" x14ac:dyDescent="0.25">
      <c r="AU1101" s="99"/>
      <c r="AV1101" s="100">
        <v>491</v>
      </c>
      <c r="AW1101" s="96" t="s">
        <v>2630</v>
      </c>
      <c r="AX1101" s="96" t="s">
        <v>516</v>
      </c>
      <c r="AY1101" s="101" t="s">
        <v>152</v>
      </c>
      <c r="AZ1101" s="101" t="s">
        <v>177</v>
      </c>
      <c r="BA1101" s="102">
        <v>193500</v>
      </c>
      <c r="BB1101" s="103">
        <v>45000</v>
      </c>
      <c r="BC1101" s="103">
        <v>77500</v>
      </c>
      <c r="BD1101" s="102">
        <v>575600</v>
      </c>
      <c r="BE1101" s="104">
        <v>4.8000000000000001E-2</v>
      </c>
      <c r="BF1101" s="105">
        <v>0.98</v>
      </c>
      <c r="BG1101" s="102">
        <v>15750</v>
      </c>
      <c r="BH1101" s="102">
        <v>644500</v>
      </c>
      <c r="BI1101" s="106">
        <v>6.4000000000000001E-2</v>
      </c>
      <c r="BJ1101" s="96">
        <v>631</v>
      </c>
      <c r="BK1101" s="99">
        <f t="shared" si="57"/>
        <v>0.88400000000000001</v>
      </c>
      <c r="BL1101" s="99">
        <f t="shared" si="58"/>
        <v>0.67100000000000004</v>
      </c>
    </row>
    <row r="1102" spans="47:64" ht="21" hidden="1" customHeight="1" x14ac:dyDescent="0.25">
      <c r="AU1102" s="99"/>
      <c r="AV1102" s="100">
        <v>565</v>
      </c>
      <c r="AW1102" s="96" t="s">
        <v>2956</v>
      </c>
      <c r="AX1102" s="96" t="s">
        <v>566</v>
      </c>
      <c r="AY1102" s="101" t="s">
        <v>152</v>
      </c>
      <c r="AZ1102" s="101" t="s">
        <v>171</v>
      </c>
      <c r="BA1102" s="102">
        <v>200000</v>
      </c>
      <c r="BB1102" s="103">
        <v>41500</v>
      </c>
      <c r="BC1102" s="103">
        <v>82000</v>
      </c>
      <c r="BD1102" s="102">
        <v>544100</v>
      </c>
      <c r="BE1102" s="104">
        <v>4.5999999999999999E-2</v>
      </c>
      <c r="BF1102" s="105">
        <v>0.88</v>
      </c>
      <c r="BG1102" s="102">
        <v>19250</v>
      </c>
      <c r="BH1102" s="102">
        <v>621900</v>
      </c>
      <c r="BI1102" s="106">
        <v>6.3E-2</v>
      </c>
      <c r="BJ1102" s="96">
        <v>878</v>
      </c>
      <c r="BK1102" s="99">
        <f t="shared" si="57"/>
        <v>0.89800000000000002</v>
      </c>
      <c r="BL1102" s="99">
        <f t="shared" si="58"/>
        <v>0.37</v>
      </c>
    </row>
    <row r="1103" spans="47:64" ht="21" hidden="1" customHeight="1" x14ac:dyDescent="0.25">
      <c r="AU1103" s="99"/>
      <c r="AV1103" s="100">
        <v>115</v>
      </c>
      <c r="AW1103" s="96" t="s">
        <v>3011</v>
      </c>
      <c r="AX1103" s="96" t="s">
        <v>259</v>
      </c>
      <c r="AY1103" s="101" t="s">
        <v>159</v>
      </c>
      <c r="AZ1103" s="101" t="s">
        <v>192</v>
      </c>
      <c r="BA1103" s="102">
        <v>91500</v>
      </c>
      <c r="BB1103" s="103">
        <v>49500</v>
      </c>
      <c r="BC1103" s="103">
        <v>89500</v>
      </c>
      <c r="BD1103" s="102">
        <v>904300</v>
      </c>
      <c r="BE1103" s="104">
        <v>8.4000000000000005E-2</v>
      </c>
      <c r="BF1103" s="105">
        <v>0.33</v>
      </c>
      <c r="BG1103" s="102">
        <v>12500</v>
      </c>
      <c r="BH1103" s="102">
        <v>957400</v>
      </c>
      <c r="BI1103" s="106">
        <v>0.11600000000000001</v>
      </c>
      <c r="BJ1103" s="96">
        <v>915</v>
      </c>
      <c r="BK1103" s="99">
        <f t="shared" si="57"/>
        <v>0.22600000000000001</v>
      </c>
      <c r="BL1103" s="99">
        <f t="shared" si="58"/>
        <v>0.86</v>
      </c>
    </row>
    <row r="1104" spans="47:64" ht="21" hidden="1" customHeight="1" x14ac:dyDescent="0.25">
      <c r="AU1104" s="99"/>
      <c r="AV1104" s="100">
        <v>170</v>
      </c>
      <c r="AW1104" s="96" t="s">
        <v>3012</v>
      </c>
      <c r="AX1104" s="96" t="s">
        <v>259</v>
      </c>
      <c r="AY1104" s="101" t="s">
        <v>163</v>
      </c>
      <c r="AZ1104" s="101" t="s">
        <v>192</v>
      </c>
      <c r="BA1104" s="102">
        <v>163500</v>
      </c>
      <c r="BB1104" s="103">
        <v>49500</v>
      </c>
      <c r="BC1104" s="103">
        <v>89500</v>
      </c>
      <c r="BD1104" s="102">
        <v>832200</v>
      </c>
      <c r="BE1104" s="104">
        <v>6.3E-2</v>
      </c>
      <c r="BF1104" s="105">
        <v>0.33</v>
      </c>
      <c r="BG1104" s="102">
        <v>12500</v>
      </c>
      <c r="BH1104" s="102">
        <v>832200</v>
      </c>
      <c r="BI1104" s="106">
        <v>6.3E-2</v>
      </c>
      <c r="BJ1104" s="96">
        <v>915</v>
      </c>
      <c r="BK1104" s="99">
        <f t="shared" si="57"/>
        <v>0.75600000000000001</v>
      </c>
      <c r="BL1104" s="99">
        <f t="shared" si="58"/>
        <v>0.86</v>
      </c>
    </row>
    <row r="1105" spans="47:64" ht="21" hidden="1" customHeight="1" x14ac:dyDescent="0.25">
      <c r="AU1105" s="99"/>
      <c r="AV1105" s="100">
        <v>235</v>
      </c>
      <c r="AW1105" s="96" t="s">
        <v>3063</v>
      </c>
      <c r="AX1105" s="96" t="s">
        <v>345</v>
      </c>
      <c r="AY1105" s="101" t="s">
        <v>159</v>
      </c>
      <c r="AZ1105" s="101" t="s">
        <v>192</v>
      </c>
      <c r="BA1105" s="102">
        <v>101000</v>
      </c>
      <c r="BB1105" s="103">
        <v>46000</v>
      </c>
      <c r="BC1105" s="103">
        <v>84500</v>
      </c>
      <c r="BD1105" s="102">
        <v>748800</v>
      </c>
      <c r="BE1105" s="104">
        <v>7.4999999999999997E-2</v>
      </c>
      <c r="BF1105" s="105">
        <v>0.61</v>
      </c>
      <c r="BG1105" s="102">
        <v>9000</v>
      </c>
      <c r="BH1105" s="102">
        <v>788300</v>
      </c>
      <c r="BI1105" s="106">
        <v>9.2999999999999999E-2</v>
      </c>
      <c r="BJ1105" s="96">
        <v>956</v>
      </c>
      <c r="BK1105" s="99">
        <f t="shared" si="57"/>
        <v>0.32</v>
      </c>
      <c r="BL1105" s="99">
        <f t="shared" si="58"/>
        <v>0.71899999999999997</v>
      </c>
    </row>
    <row r="1106" spans="47:64" ht="21" hidden="1" customHeight="1" x14ac:dyDescent="0.25">
      <c r="AU1106" s="99"/>
      <c r="AV1106" s="100">
        <v>291</v>
      </c>
      <c r="AW1106" s="96" t="s">
        <v>3064</v>
      </c>
      <c r="AX1106" s="96" t="s">
        <v>345</v>
      </c>
      <c r="AY1106" s="101" t="s">
        <v>163</v>
      </c>
      <c r="AZ1106" s="101" t="s">
        <v>192</v>
      </c>
      <c r="BA1106" s="102">
        <v>151000</v>
      </c>
      <c r="BB1106" s="103">
        <v>46000</v>
      </c>
      <c r="BC1106" s="103">
        <v>84500</v>
      </c>
      <c r="BD1106" s="102">
        <v>699200</v>
      </c>
      <c r="BE1106" s="104">
        <v>6.0999999999999999E-2</v>
      </c>
      <c r="BF1106" s="105">
        <v>0.61</v>
      </c>
      <c r="BG1106" s="102">
        <v>9000</v>
      </c>
      <c r="BH1106" s="102">
        <v>699200</v>
      </c>
      <c r="BI1106" s="106">
        <v>6.0999999999999999E-2</v>
      </c>
      <c r="BJ1106" s="96">
        <v>956</v>
      </c>
      <c r="BK1106" s="99">
        <f t="shared" si="57"/>
        <v>0.67900000000000005</v>
      </c>
      <c r="BL1106" s="99">
        <f t="shared" si="58"/>
        <v>0.71899999999999997</v>
      </c>
    </row>
    <row r="1107" spans="47:64" ht="21" hidden="1" customHeight="1" x14ac:dyDescent="0.25">
      <c r="AU1107" s="99"/>
      <c r="AV1107" s="100">
        <v>339</v>
      </c>
      <c r="AW1107" s="96" t="s">
        <v>3105</v>
      </c>
      <c r="AX1107" s="96" t="s">
        <v>416</v>
      </c>
      <c r="AY1107" s="101" t="s">
        <v>159</v>
      </c>
      <c r="AZ1107" s="101" t="s">
        <v>195</v>
      </c>
      <c r="BA1107" s="102">
        <v>85500</v>
      </c>
      <c r="BB1107" s="103">
        <v>43000</v>
      </c>
      <c r="BC1107" s="103">
        <v>81500</v>
      </c>
      <c r="BD1107" s="102">
        <v>663500</v>
      </c>
      <c r="BE1107" s="104">
        <v>7.5999999999999998E-2</v>
      </c>
      <c r="BF1107" s="105">
        <v>0.49</v>
      </c>
      <c r="BG1107" s="102">
        <v>6750</v>
      </c>
      <c r="BH1107" s="102">
        <v>693500</v>
      </c>
      <c r="BI1107" s="106">
        <v>9.1999999999999998E-2</v>
      </c>
      <c r="BJ1107" s="96">
        <v>982</v>
      </c>
      <c r="BK1107" s="99">
        <f t="shared" si="57"/>
        <v>0.16400000000000001</v>
      </c>
      <c r="BL1107" s="99">
        <f t="shared" si="58"/>
        <v>0.51</v>
      </c>
    </row>
    <row r="1108" spans="47:64" ht="21" hidden="1" customHeight="1" x14ac:dyDescent="0.25">
      <c r="AU1108" s="99"/>
      <c r="AV1108" s="100">
        <v>421</v>
      </c>
      <c r="AW1108" s="96" t="s">
        <v>3106</v>
      </c>
      <c r="AX1108" s="96" t="s">
        <v>416</v>
      </c>
      <c r="AY1108" s="101" t="s">
        <v>163</v>
      </c>
      <c r="AZ1108" s="101" t="s">
        <v>195</v>
      </c>
      <c r="BA1108" s="102">
        <v>134500</v>
      </c>
      <c r="BB1108" s="103">
        <v>43000</v>
      </c>
      <c r="BC1108" s="103">
        <v>81500</v>
      </c>
      <c r="BD1108" s="102">
        <v>614300</v>
      </c>
      <c r="BE1108" s="104">
        <v>0.06</v>
      </c>
      <c r="BF1108" s="105">
        <v>0.49</v>
      </c>
      <c r="BG1108" s="102">
        <v>6750</v>
      </c>
      <c r="BH1108" s="102">
        <v>614300</v>
      </c>
      <c r="BI1108" s="106">
        <v>0.06</v>
      </c>
      <c r="BJ1108" s="96">
        <v>982</v>
      </c>
      <c r="BK1108" s="99">
        <f t="shared" si="57"/>
        <v>0.55500000000000005</v>
      </c>
      <c r="BL1108" s="99">
        <f t="shared" si="58"/>
        <v>0.51</v>
      </c>
    </row>
    <row r="1109" spans="47:64" ht="21" hidden="1" customHeight="1" x14ac:dyDescent="0.25">
      <c r="AU1109" s="99"/>
      <c r="AV1109" s="100">
        <v>152</v>
      </c>
      <c r="AW1109" s="96" t="s">
        <v>3111</v>
      </c>
      <c r="AX1109" s="96" t="s">
        <v>286</v>
      </c>
      <c r="AY1109" s="101" t="s">
        <v>152</v>
      </c>
      <c r="AZ1109" s="101" t="s">
        <v>171</v>
      </c>
      <c r="BA1109" s="102">
        <v>202000</v>
      </c>
      <c r="BB1109" s="103">
        <v>41500</v>
      </c>
      <c r="BC1109" s="103">
        <v>94000</v>
      </c>
      <c r="BD1109" s="102">
        <v>843700</v>
      </c>
      <c r="BE1109" s="104">
        <v>5.8000000000000003E-2</v>
      </c>
      <c r="BF1109" s="105">
        <v>0.8</v>
      </c>
      <c r="BG1109" s="102">
        <v>21500</v>
      </c>
      <c r="BH1109" s="102">
        <v>931000</v>
      </c>
      <c r="BI1109" s="106">
        <v>7.8E-2</v>
      </c>
      <c r="BJ1109" s="96">
        <v>989</v>
      </c>
      <c r="BK1109" s="99">
        <f t="shared" si="57"/>
        <v>0.90500000000000003</v>
      </c>
      <c r="BL1109" s="99">
        <f t="shared" si="58"/>
        <v>0.37</v>
      </c>
    </row>
    <row r="1110" spans="47:64" ht="21" hidden="1" customHeight="1" x14ac:dyDescent="0.25">
      <c r="AU1110" s="99"/>
      <c r="AV1110" s="100">
        <v>654</v>
      </c>
      <c r="AW1110" s="96" t="s">
        <v>3113</v>
      </c>
      <c r="AX1110" s="96" t="s">
        <v>622</v>
      </c>
      <c r="AY1110" s="101" t="s">
        <v>152</v>
      </c>
      <c r="AZ1110" s="101" t="s">
        <v>177</v>
      </c>
      <c r="BA1110" s="102">
        <v>170500</v>
      </c>
      <c r="BB1110" s="103">
        <v>38500</v>
      </c>
      <c r="BC1110" s="103">
        <v>76000</v>
      </c>
      <c r="BD1110" s="102">
        <v>499600</v>
      </c>
      <c r="BE1110" s="104">
        <v>4.8000000000000001E-2</v>
      </c>
      <c r="BF1110" s="105">
        <v>0.97</v>
      </c>
      <c r="BG1110" s="102">
        <v>16750</v>
      </c>
      <c r="BH1110" s="102">
        <v>568700</v>
      </c>
      <c r="BI1110" s="106">
        <v>6.6000000000000003E-2</v>
      </c>
      <c r="BJ1110" s="96">
        <v>991</v>
      </c>
      <c r="BK1110" s="99">
        <f t="shared" si="57"/>
        <v>0.79300000000000004</v>
      </c>
      <c r="BL1110" s="99">
        <f t="shared" si="58"/>
        <v>0.14499999999999999</v>
      </c>
    </row>
    <row r="1111" spans="47:64" ht="21" hidden="1" customHeight="1" x14ac:dyDescent="0.25">
      <c r="AU1111" s="99"/>
      <c r="AV1111" s="100">
        <v>1196</v>
      </c>
      <c r="AW1111" s="96" t="s">
        <v>1995</v>
      </c>
      <c r="AX1111" s="96" t="s">
        <v>970</v>
      </c>
      <c r="AY1111" s="101" t="s">
        <v>152</v>
      </c>
      <c r="AZ1111" s="101" t="s">
        <v>177</v>
      </c>
      <c r="BA1111" s="102">
        <v>142000</v>
      </c>
      <c r="BB1111" s="103">
        <v>42000</v>
      </c>
      <c r="BC1111" s="103">
        <v>51500</v>
      </c>
      <c r="BD1111" s="102">
        <v>251000</v>
      </c>
      <c r="BE1111" s="104">
        <v>3.5999999999999997E-2</v>
      </c>
      <c r="BF1111" s="105">
        <v>1</v>
      </c>
      <c r="BG1111" s="102">
        <v>14250</v>
      </c>
      <c r="BH1111" s="102">
        <v>317600</v>
      </c>
      <c r="BI1111" s="106">
        <v>5.8000000000000003E-2</v>
      </c>
      <c r="BJ1111" s="96">
        <v>12</v>
      </c>
      <c r="BK1111" s="99">
        <f t="shared" si="57"/>
        <v>0.6</v>
      </c>
      <c r="BL1111" s="99">
        <f t="shared" si="58"/>
        <v>0.41699999999999998</v>
      </c>
    </row>
    <row r="1112" spans="47:64" ht="21" hidden="1" customHeight="1" x14ac:dyDescent="0.25">
      <c r="AU1112" s="99"/>
      <c r="AV1112" s="100">
        <v>1034</v>
      </c>
      <c r="AW1112" s="96" t="s">
        <v>2105</v>
      </c>
      <c r="AX1112" s="96" t="s">
        <v>867</v>
      </c>
      <c r="AY1112" s="101" t="s">
        <v>152</v>
      </c>
      <c r="AZ1112" s="101" t="s">
        <v>166</v>
      </c>
      <c r="BA1112" s="102">
        <v>168000</v>
      </c>
      <c r="BB1112" s="103">
        <v>43500</v>
      </c>
      <c r="BC1112" s="103">
        <v>62000</v>
      </c>
      <c r="BD1112" s="102">
        <v>327200</v>
      </c>
      <c r="BE1112" s="104">
        <v>3.7999999999999999E-2</v>
      </c>
      <c r="BF1112" s="105">
        <v>0.83</v>
      </c>
      <c r="BG1112" s="102">
        <v>14000</v>
      </c>
      <c r="BH1112" s="102">
        <v>396200</v>
      </c>
      <c r="BI1112" s="106">
        <v>5.6000000000000001E-2</v>
      </c>
      <c r="BJ1112" s="96">
        <v>118</v>
      </c>
      <c r="BK1112" s="99">
        <f t="shared" si="57"/>
        <v>0.78100000000000003</v>
      </c>
      <c r="BL1112" s="99">
        <f t="shared" si="58"/>
        <v>0.55100000000000005</v>
      </c>
    </row>
    <row r="1113" spans="47:64" ht="21" hidden="1" customHeight="1" x14ac:dyDescent="0.25">
      <c r="AU1113" s="99"/>
      <c r="AV1113" s="100">
        <v>1101</v>
      </c>
      <c r="AW1113" s="96" t="s">
        <v>2109</v>
      </c>
      <c r="AX1113" s="96" t="s">
        <v>907</v>
      </c>
      <c r="AY1113" s="101" t="s">
        <v>152</v>
      </c>
      <c r="AZ1113" s="101" t="s">
        <v>171</v>
      </c>
      <c r="BA1113" s="102">
        <v>173500</v>
      </c>
      <c r="BB1113" s="103">
        <v>40500</v>
      </c>
      <c r="BC1113" s="103">
        <v>63000</v>
      </c>
      <c r="BD1113" s="102">
        <v>293900</v>
      </c>
      <c r="BE1113" s="104">
        <v>3.5000000000000003E-2</v>
      </c>
      <c r="BF1113" s="105">
        <v>0.95</v>
      </c>
      <c r="BG1113" s="102">
        <v>14500</v>
      </c>
      <c r="BH1113" s="102">
        <v>355900</v>
      </c>
      <c r="BI1113" s="106">
        <v>0.05</v>
      </c>
      <c r="BJ1113" s="96">
        <v>125</v>
      </c>
      <c r="BK1113" s="99">
        <f t="shared" si="57"/>
        <v>0.81200000000000006</v>
      </c>
      <c r="BL1113" s="99">
        <f t="shared" si="58"/>
        <v>0.28000000000000003</v>
      </c>
    </row>
    <row r="1114" spans="47:64" ht="21" hidden="1" customHeight="1" x14ac:dyDescent="0.25">
      <c r="AU1114" s="99"/>
      <c r="AV1114" s="100">
        <v>306</v>
      </c>
      <c r="AW1114" s="96" t="s">
        <v>2161</v>
      </c>
      <c r="AX1114" s="96" t="s">
        <v>395</v>
      </c>
      <c r="AY1114" s="101" t="s">
        <v>152</v>
      </c>
      <c r="AZ1114" s="101" t="s">
        <v>177</v>
      </c>
      <c r="BA1114" s="102">
        <v>147000</v>
      </c>
      <c r="BB1114" s="103">
        <v>43000</v>
      </c>
      <c r="BC1114" s="103">
        <v>60000</v>
      </c>
      <c r="BD1114" s="102">
        <v>688100</v>
      </c>
      <c r="BE1114" s="104">
        <v>6.0999999999999999E-2</v>
      </c>
      <c r="BF1114" s="105">
        <v>0.99</v>
      </c>
      <c r="BG1114" s="102">
        <v>14000</v>
      </c>
      <c r="BH1114" s="102">
        <v>749800</v>
      </c>
      <c r="BI1114" s="106">
        <v>0.08</v>
      </c>
      <c r="BJ1114" s="96">
        <v>182</v>
      </c>
      <c r="BK1114" s="99">
        <f t="shared" si="57"/>
        <v>0.64400000000000002</v>
      </c>
      <c r="BL1114" s="99">
        <f t="shared" si="58"/>
        <v>0.51</v>
      </c>
    </row>
    <row r="1115" spans="47:64" ht="21" hidden="1" customHeight="1" x14ac:dyDescent="0.25">
      <c r="AU1115" s="99"/>
      <c r="AV1115" s="100">
        <v>758</v>
      </c>
      <c r="AW1115" s="96" t="s">
        <v>2401</v>
      </c>
      <c r="AX1115" s="96" t="s">
        <v>691</v>
      </c>
      <c r="AY1115" s="101" t="s">
        <v>152</v>
      </c>
      <c r="AZ1115" s="101" t="s">
        <v>177</v>
      </c>
      <c r="BA1115" s="102">
        <v>138500</v>
      </c>
      <c r="BB1115" s="103" t="s">
        <v>1967</v>
      </c>
      <c r="BC1115" s="103" t="s">
        <v>1967</v>
      </c>
      <c r="BD1115" s="102">
        <v>451600</v>
      </c>
      <c r="BE1115" s="104">
        <v>5.0999999999999997E-2</v>
      </c>
      <c r="BF1115" s="105">
        <v>0.99</v>
      </c>
      <c r="BG1115" s="102">
        <v>11750</v>
      </c>
      <c r="BH1115" s="102">
        <v>503800</v>
      </c>
      <c r="BI1115" s="106">
        <v>6.8000000000000005E-2</v>
      </c>
      <c r="BK1115" s="99">
        <f t="shared" si="57"/>
        <v>0.58499999999999996</v>
      </c>
      <c r="BL1115" s="99" t="str">
        <f t="shared" si="58"/>
        <v>No Data</v>
      </c>
    </row>
    <row r="1116" spans="47:64" ht="21" hidden="1" customHeight="1" x14ac:dyDescent="0.25">
      <c r="AU1116" s="99"/>
      <c r="AV1116" s="100">
        <v>217</v>
      </c>
      <c r="AW1116" s="96" t="s">
        <v>2403</v>
      </c>
      <c r="AX1116" s="96" t="s">
        <v>332</v>
      </c>
      <c r="AY1116" s="101" t="s">
        <v>152</v>
      </c>
      <c r="AZ1116" s="101" t="s">
        <v>166</v>
      </c>
      <c r="BA1116" s="102">
        <v>178500</v>
      </c>
      <c r="BB1116" s="103">
        <v>46500</v>
      </c>
      <c r="BC1116" s="103">
        <v>85000</v>
      </c>
      <c r="BD1116" s="102">
        <v>768900</v>
      </c>
      <c r="BE1116" s="104">
        <v>5.8999999999999997E-2</v>
      </c>
      <c r="BF1116" s="105">
        <v>1</v>
      </c>
      <c r="BG1116" s="102">
        <v>14000</v>
      </c>
      <c r="BH1116" s="102">
        <v>828500</v>
      </c>
      <c r="BI1116" s="106">
        <v>7.2999999999999995E-2</v>
      </c>
      <c r="BJ1116" s="96">
        <v>429</v>
      </c>
      <c r="BK1116" s="99">
        <f t="shared" si="57"/>
        <v>0.83199999999999996</v>
      </c>
      <c r="BL1116" s="99">
        <f t="shared" si="58"/>
        <v>0.746</v>
      </c>
    </row>
    <row r="1117" spans="47:64" ht="21" hidden="1" customHeight="1" x14ac:dyDescent="0.25">
      <c r="AU1117" s="99"/>
      <c r="AV1117" s="100">
        <v>59</v>
      </c>
      <c r="AW1117" s="96" t="s">
        <v>2438</v>
      </c>
      <c r="AX1117" s="96" t="s">
        <v>216</v>
      </c>
      <c r="AY1117" s="101" t="s">
        <v>152</v>
      </c>
      <c r="AZ1117" s="101" t="s">
        <v>169</v>
      </c>
      <c r="BA1117" s="102">
        <v>191500</v>
      </c>
      <c r="BB1117" s="103">
        <v>60000</v>
      </c>
      <c r="BC1117" s="103">
        <v>94000</v>
      </c>
      <c r="BD1117" s="102">
        <v>1051000</v>
      </c>
      <c r="BE1117" s="104">
        <v>6.6000000000000003E-2</v>
      </c>
      <c r="BF1117" s="105">
        <v>1</v>
      </c>
      <c r="BG1117" s="102">
        <v>18250</v>
      </c>
      <c r="BH1117" s="102">
        <v>1133000</v>
      </c>
      <c r="BI1117" s="106">
        <v>8.5999999999999993E-2</v>
      </c>
      <c r="BJ1117" s="96">
        <v>461</v>
      </c>
      <c r="BK1117" s="99">
        <f t="shared" si="57"/>
        <v>0.879</v>
      </c>
      <c r="BL1117" s="99">
        <f t="shared" si="58"/>
        <v>0.98199999999999998</v>
      </c>
    </row>
    <row r="1118" spans="47:64" ht="21" hidden="1" customHeight="1" x14ac:dyDescent="0.25">
      <c r="AU1118" s="99"/>
      <c r="AV1118" s="100">
        <v>1147</v>
      </c>
      <c r="AW1118" s="96" t="s">
        <v>2579</v>
      </c>
      <c r="AX1118" s="96" t="s">
        <v>939</v>
      </c>
      <c r="AY1118" s="101" t="s">
        <v>152</v>
      </c>
      <c r="AZ1118" s="101" t="s">
        <v>171</v>
      </c>
      <c r="BA1118" s="102">
        <v>152000</v>
      </c>
      <c r="BB1118" s="103">
        <v>37500</v>
      </c>
      <c r="BC1118" s="103">
        <v>66000</v>
      </c>
      <c r="BD1118" s="102">
        <v>271600</v>
      </c>
      <c r="BE1118" s="104">
        <v>3.5999999999999997E-2</v>
      </c>
      <c r="BF1118" s="105">
        <v>1</v>
      </c>
      <c r="BG1118" s="102">
        <v>18000</v>
      </c>
      <c r="BH1118" s="102">
        <v>346900</v>
      </c>
      <c r="BI1118" s="106">
        <v>0.06</v>
      </c>
      <c r="BJ1118" s="96">
        <v>590</v>
      </c>
      <c r="BK1118" s="99">
        <f t="shared" si="57"/>
        <v>0.68600000000000005</v>
      </c>
      <c r="BL1118" s="99">
        <f t="shared" si="58"/>
        <v>9.7000000000000003E-2</v>
      </c>
    </row>
    <row r="1119" spans="47:64" ht="21" hidden="1" customHeight="1" x14ac:dyDescent="0.25">
      <c r="AU1119" s="99"/>
      <c r="AV1119" s="100">
        <v>1279</v>
      </c>
      <c r="AW1119" s="96" t="s">
        <v>2637</v>
      </c>
      <c r="AX1119" s="96" t="s">
        <v>1016</v>
      </c>
      <c r="AY1119" s="101" t="s">
        <v>152</v>
      </c>
      <c r="AZ1119" s="101" t="s">
        <v>177</v>
      </c>
      <c r="BA1119" s="102">
        <v>135000</v>
      </c>
      <c r="BB1119" s="103" t="s">
        <v>1967</v>
      </c>
      <c r="BC1119" s="103" t="s">
        <v>1967</v>
      </c>
      <c r="BD1119" s="102">
        <v>205700</v>
      </c>
      <c r="BE1119" s="104">
        <v>3.3000000000000002E-2</v>
      </c>
      <c r="BF1119" s="105">
        <v>0.95</v>
      </c>
      <c r="BG1119" s="102">
        <v>15750</v>
      </c>
      <c r="BH1119" s="102">
        <v>274100</v>
      </c>
      <c r="BI1119" s="106">
        <v>5.7000000000000002E-2</v>
      </c>
      <c r="BK1119" s="99">
        <f t="shared" si="57"/>
        <v>0.56100000000000005</v>
      </c>
      <c r="BL1119" s="99" t="str">
        <f t="shared" si="58"/>
        <v>No Data</v>
      </c>
    </row>
    <row r="1120" spans="47:64" ht="21" hidden="1" customHeight="1" x14ac:dyDescent="0.25">
      <c r="AU1120" s="99"/>
      <c r="AV1120" s="100">
        <v>1310</v>
      </c>
      <c r="AW1120" s="96" t="s">
        <v>3017</v>
      </c>
      <c r="AX1120" s="96" t="s">
        <v>1033</v>
      </c>
      <c r="AY1120" s="101" t="s">
        <v>159</v>
      </c>
      <c r="AZ1120" s="101" t="s">
        <v>460</v>
      </c>
      <c r="BA1120" s="102">
        <v>71500</v>
      </c>
      <c r="BB1120" s="103">
        <v>35500</v>
      </c>
      <c r="BC1120" s="103">
        <v>55000</v>
      </c>
      <c r="BD1120" s="102">
        <v>184000</v>
      </c>
      <c r="BE1120" s="104">
        <v>4.4999999999999998E-2</v>
      </c>
      <c r="BF1120" s="105">
        <v>0.6</v>
      </c>
      <c r="BG1120" s="102">
        <v>5000</v>
      </c>
      <c r="BH1120" s="102">
        <v>206800</v>
      </c>
      <c r="BI1120" s="106">
        <v>5.8000000000000003E-2</v>
      </c>
      <c r="BJ1120" s="96">
        <v>918</v>
      </c>
      <c r="BK1120" s="99">
        <f t="shared" si="57"/>
        <v>3.5999999999999997E-2</v>
      </c>
      <c r="BL1120" s="99">
        <f t="shared" si="58"/>
        <v>3.1E-2</v>
      </c>
    </row>
    <row r="1121" spans="47:64" ht="21" hidden="1" customHeight="1" x14ac:dyDescent="0.25">
      <c r="AU1121" s="99"/>
      <c r="AV1121" s="100">
        <v>1357</v>
      </c>
      <c r="AW1121" s="96" t="s">
        <v>3018</v>
      </c>
      <c r="AX1121" s="96" t="s">
        <v>1033</v>
      </c>
      <c r="AY1121" s="101" t="s">
        <v>163</v>
      </c>
      <c r="AZ1121" s="101" t="s">
        <v>460</v>
      </c>
      <c r="BA1121" s="102">
        <v>106500</v>
      </c>
      <c r="BB1121" s="103">
        <v>35500</v>
      </c>
      <c r="BC1121" s="103">
        <v>55000</v>
      </c>
      <c r="BD1121" s="102">
        <v>148500</v>
      </c>
      <c r="BE1121" s="104">
        <v>3.1E-2</v>
      </c>
      <c r="BF1121" s="105">
        <v>0.6</v>
      </c>
      <c r="BG1121" s="102">
        <v>5000</v>
      </c>
      <c r="BH1121" s="102">
        <v>148500</v>
      </c>
      <c r="BI1121" s="106">
        <v>3.1E-2</v>
      </c>
      <c r="BJ1121" s="96">
        <v>918</v>
      </c>
      <c r="BK1121" s="99">
        <f t="shared" si="57"/>
        <v>0.35799999999999998</v>
      </c>
      <c r="BL1121" s="99">
        <f t="shared" si="58"/>
        <v>3.1E-2</v>
      </c>
    </row>
    <row r="1122" spans="47:64" ht="21" hidden="1" customHeight="1" x14ac:dyDescent="0.25">
      <c r="AU1122" s="99"/>
      <c r="AV1122" s="100">
        <v>711</v>
      </c>
      <c r="AW1122" s="96" t="s">
        <v>3019</v>
      </c>
      <c r="AX1122" s="96" t="s">
        <v>662</v>
      </c>
      <c r="AY1122" s="101" t="s">
        <v>159</v>
      </c>
      <c r="AZ1122" s="101" t="s">
        <v>195</v>
      </c>
      <c r="BA1122" s="102">
        <v>74000</v>
      </c>
      <c r="BB1122" s="103">
        <v>42000</v>
      </c>
      <c r="BC1122" s="103">
        <v>68500</v>
      </c>
      <c r="BD1122" s="102">
        <v>469400</v>
      </c>
      <c r="BE1122" s="104">
        <v>7.0000000000000007E-2</v>
      </c>
      <c r="BF1122" s="105">
        <v>0.5</v>
      </c>
      <c r="BG1122" s="102">
        <v>3250</v>
      </c>
      <c r="BH1122" s="102">
        <v>484100</v>
      </c>
      <c r="BI1122" s="106">
        <v>7.8E-2</v>
      </c>
      <c r="BJ1122" s="96">
        <v>919</v>
      </c>
      <c r="BK1122" s="99">
        <f t="shared" si="57"/>
        <v>4.8000000000000001E-2</v>
      </c>
      <c r="BL1122" s="99">
        <f t="shared" si="58"/>
        <v>0.41699999999999998</v>
      </c>
    </row>
    <row r="1123" spans="47:64" ht="21" hidden="1" customHeight="1" x14ac:dyDescent="0.25">
      <c r="AU1123" s="99"/>
      <c r="AV1123" s="100">
        <v>795</v>
      </c>
      <c r="AW1123" s="96" t="s">
        <v>3020</v>
      </c>
      <c r="AX1123" s="96" t="s">
        <v>662</v>
      </c>
      <c r="AY1123" s="101" t="s">
        <v>163</v>
      </c>
      <c r="AZ1123" s="101" t="s">
        <v>195</v>
      </c>
      <c r="BA1123" s="102">
        <v>108500</v>
      </c>
      <c r="BB1123" s="103">
        <v>42000</v>
      </c>
      <c r="BC1123" s="103">
        <v>68500</v>
      </c>
      <c r="BD1123" s="102">
        <v>434700</v>
      </c>
      <c r="BE1123" s="104">
        <v>5.6000000000000001E-2</v>
      </c>
      <c r="BF1123" s="105">
        <v>0.5</v>
      </c>
      <c r="BG1123" s="102">
        <v>3250</v>
      </c>
      <c r="BH1123" s="102">
        <v>434700</v>
      </c>
      <c r="BI1123" s="106">
        <v>5.6000000000000001E-2</v>
      </c>
      <c r="BJ1123" s="96">
        <v>919</v>
      </c>
      <c r="BK1123" s="99">
        <f t="shared" si="57"/>
        <v>0.372</v>
      </c>
      <c r="BL1123" s="99">
        <f t="shared" si="58"/>
        <v>0.41699999999999998</v>
      </c>
    </row>
    <row r="1124" spans="47:64" ht="21" hidden="1" customHeight="1" x14ac:dyDescent="0.25">
      <c r="AU1124" s="99"/>
      <c r="AV1124" s="100">
        <v>201</v>
      </c>
      <c r="AW1124" s="96" t="s">
        <v>3021</v>
      </c>
      <c r="AX1124" s="96" t="s">
        <v>320</v>
      </c>
      <c r="AY1124" s="101" t="s">
        <v>159</v>
      </c>
      <c r="AZ1124" s="101" t="s">
        <v>192</v>
      </c>
      <c r="BA1124" s="102">
        <v>90500</v>
      </c>
      <c r="BB1124" s="103">
        <v>46500</v>
      </c>
      <c r="BC1124" s="103">
        <v>82000</v>
      </c>
      <c r="BD1124" s="102">
        <v>784000</v>
      </c>
      <c r="BE1124" s="104">
        <v>0.08</v>
      </c>
      <c r="BF1124" s="105">
        <v>0.55000000000000004</v>
      </c>
      <c r="BG1124" s="102">
        <v>5500</v>
      </c>
      <c r="BH1124" s="102">
        <v>807300</v>
      </c>
      <c r="BI1124" s="106">
        <v>9.0999999999999998E-2</v>
      </c>
      <c r="BJ1124" s="96">
        <v>920</v>
      </c>
      <c r="BK1124" s="99">
        <f t="shared" si="57"/>
        <v>0.21199999999999999</v>
      </c>
      <c r="BL1124" s="99">
        <f t="shared" si="58"/>
        <v>0.746</v>
      </c>
    </row>
    <row r="1125" spans="47:64" ht="21" hidden="1" customHeight="1" x14ac:dyDescent="0.25">
      <c r="AU1125" s="99"/>
      <c r="AV1125" s="100">
        <v>275</v>
      </c>
      <c r="AW1125" s="96" t="s">
        <v>3022</v>
      </c>
      <c r="AX1125" s="96" t="s">
        <v>320</v>
      </c>
      <c r="AY1125" s="101" t="s">
        <v>163</v>
      </c>
      <c r="AZ1125" s="101" t="s">
        <v>192</v>
      </c>
      <c r="BA1125" s="102">
        <v>156000</v>
      </c>
      <c r="BB1125" s="103">
        <v>46500</v>
      </c>
      <c r="BC1125" s="103">
        <v>82000</v>
      </c>
      <c r="BD1125" s="102">
        <v>718200</v>
      </c>
      <c r="BE1125" s="104">
        <v>0.06</v>
      </c>
      <c r="BF1125" s="105">
        <v>0.55000000000000004</v>
      </c>
      <c r="BG1125" s="102">
        <v>5500</v>
      </c>
      <c r="BH1125" s="102">
        <v>718200</v>
      </c>
      <c r="BI1125" s="106">
        <v>0.06</v>
      </c>
      <c r="BJ1125" s="96">
        <v>920</v>
      </c>
      <c r="BK1125" s="99">
        <f t="shared" si="57"/>
        <v>0.71599999999999997</v>
      </c>
      <c r="BL1125" s="99">
        <f t="shared" si="58"/>
        <v>0.746</v>
      </c>
    </row>
    <row r="1126" spans="47:64" ht="21" hidden="1" customHeight="1" x14ac:dyDescent="0.25">
      <c r="AU1126" s="99"/>
      <c r="AV1126" s="100">
        <v>1092</v>
      </c>
      <c r="AW1126" s="96" t="s">
        <v>3023</v>
      </c>
      <c r="AX1126" s="96" t="s">
        <v>900</v>
      </c>
      <c r="AY1126" s="101" t="s">
        <v>159</v>
      </c>
      <c r="AZ1126" s="101" t="s">
        <v>195</v>
      </c>
      <c r="BA1126" s="102">
        <v>77500</v>
      </c>
      <c r="BB1126" s="103">
        <v>40500</v>
      </c>
      <c r="BC1126" s="103">
        <v>60500</v>
      </c>
      <c r="BD1126" s="102">
        <v>298600</v>
      </c>
      <c r="BE1126" s="104">
        <v>5.5E-2</v>
      </c>
      <c r="BF1126" s="105">
        <v>0.49</v>
      </c>
      <c r="BG1126" s="102">
        <v>4500</v>
      </c>
      <c r="BH1126" s="102">
        <v>319300</v>
      </c>
      <c r="BI1126" s="106">
        <v>6.7000000000000004E-2</v>
      </c>
      <c r="BJ1126" s="96">
        <v>921</v>
      </c>
      <c r="BK1126" s="99">
        <f t="shared" si="57"/>
        <v>8.3000000000000004E-2</v>
      </c>
      <c r="BL1126" s="99">
        <f t="shared" si="58"/>
        <v>0.28000000000000003</v>
      </c>
    </row>
    <row r="1127" spans="47:64" ht="21" hidden="1" customHeight="1" x14ac:dyDescent="0.25">
      <c r="AU1127" s="99"/>
      <c r="AV1127" s="100">
        <v>1173</v>
      </c>
      <c r="AW1127" s="96" t="s">
        <v>3024</v>
      </c>
      <c r="AX1127" s="96" t="s">
        <v>900</v>
      </c>
      <c r="AY1127" s="101" t="s">
        <v>163</v>
      </c>
      <c r="AZ1127" s="101" t="s">
        <v>195</v>
      </c>
      <c r="BA1127" s="102">
        <v>114000</v>
      </c>
      <c r="BB1127" s="103">
        <v>40500</v>
      </c>
      <c r="BC1127" s="103">
        <v>60500</v>
      </c>
      <c r="BD1127" s="102">
        <v>261900</v>
      </c>
      <c r="BE1127" s="104">
        <v>4.2000000000000003E-2</v>
      </c>
      <c r="BF1127" s="105">
        <v>0.49</v>
      </c>
      <c r="BG1127" s="102">
        <v>4500</v>
      </c>
      <c r="BH1127" s="102">
        <v>261900</v>
      </c>
      <c r="BI1127" s="106">
        <v>4.2000000000000003E-2</v>
      </c>
      <c r="BJ1127" s="96">
        <v>921</v>
      </c>
      <c r="BK1127" s="99">
        <f t="shared" si="57"/>
        <v>0.41599999999999998</v>
      </c>
      <c r="BL1127" s="99">
        <f t="shared" si="58"/>
        <v>0.28000000000000003</v>
      </c>
    </row>
    <row r="1128" spans="47:64" ht="21" hidden="1" customHeight="1" x14ac:dyDescent="0.25">
      <c r="AU1128" s="99"/>
      <c r="AV1128" s="100">
        <v>242</v>
      </c>
      <c r="AW1128" s="96" t="s">
        <v>3025</v>
      </c>
      <c r="AX1128" s="96" t="s">
        <v>350</v>
      </c>
      <c r="AY1128" s="101" t="s">
        <v>159</v>
      </c>
      <c r="AZ1128" s="101" t="s">
        <v>195</v>
      </c>
      <c r="BA1128" s="102">
        <v>71500</v>
      </c>
      <c r="BB1128" s="103">
        <v>49000</v>
      </c>
      <c r="BC1128" s="103">
        <v>79000</v>
      </c>
      <c r="BD1128" s="102">
        <v>739700</v>
      </c>
      <c r="BE1128" s="104">
        <v>8.5999999999999993E-2</v>
      </c>
      <c r="BF1128" s="105">
        <v>0.61</v>
      </c>
      <c r="BG1128" s="102">
        <v>4000</v>
      </c>
      <c r="BH1128" s="102">
        <v>758300</v>
      </c>
      <c r="BI1128" s="106">
        <v>9.7000000000000003E-2</v>
      </c>
      <c r="BJ1128" s="96">
        <v>922</v>
      </c>
      <c r="BK1128" s="99">
        <f t="shared" si="57"/>
        <v>3.5999999999999997E-2</v>
      </c>
      <c r="BL1128" s="99">
        <f t="shared" si="58"/>
        <v>0.83399999999999996</v>
      </c>
    </row>
    <row r="1129" spans="47:64" ht="21" hidden="1" customHeight="1" x14ac:dyDescent="0.25">
      <c r="AU1129" s="99"/>
      <c r="AV1129" s="100">
        <v>286</v>
      </c>
      <c r="AW1129" s="96" t="s">
        <v>3026</v>
      </c>
      <c r="AX1129" s="96" t="s">
        <v>350</v>
      </c>
      <c r="AY1129" s="101" t="s">
        <v>163</v>
      </c>
      <c r="AZ1129" s="101" t="s">
        <v>195</v>
      </c>
      <c r="BA1129" s="102">
        <v>108500</v>
      </c>
      <c r="BB1129" s="103">
        <v>49000</v>
      </c>
      <c r="BC1129" s="103">
        <v>79000</v>
      </c>
      <c r="BD1129" s="102">
        <v>702700</v>
      </c>
      <c r="BE1129" s="104">
        <v>7.0999999999999994E-2</v>
      </c>
      <c r="BF1129" s="105">
        <v>0.61</v>
      </c>
      <c r="BG1129" s="102">
        <v>4000</v>
      </c>
      <c r="BH1129" s="102">
        <v>702700</v>
      </c>
      <c r="BI1129" s="106">
        <v>7.0999999999999994E-2</v>
      </c>
      <c r="BJ1129" s="96">
        <v>922</v>
      </c>
      <c r="BK1129" s="99">
        <f t="shared" si="57"/>
        <v>0.372</v>
      </c>
      <c r="BL1129" s="99">
        <f t="shared" si="58"/>
        <v>0.83399999999999996</v>
      </c>
    </row>
    <row r="1130" spans="47:64" ht="21" hidden="1" customHeight="1" x14ac:dyDescent="0.25">
      <c r="AU1130" s="99"/>
      <c r="AV1130" s="100">
        <v>948</v>
      </c>
      <c r="AW1130" s="96" t="s">
        <v>3027</v>
      </c>
      <c r="AX1130" s="96" t="s">
        <v>816</v>
      </c>
      <c r="AY1130" s="101" t="s">
        <v>159</v>
      </c>
      <c r="AZ1130" s="101" t="s">
        <v>195</v>
      </c>
      <c r="BA1130" s="102">
        <v>71000</v>
      </c>
      <c r="BB1130" s="103">
        <v>40000</v>
      </c>
      <c r="BC1130" s="103">
        <v>62500</v>
      </c>
      <c r="BD1130" s="102">
        <v>363600</v>
      </c>
      <c r="BE1130" s="104">
        <v>6.4000000000000001E-2</v>
      </c>
      <c r="BF1130" s="105">
        <v>0.52</v>
      </c>
      <c r="BG1130" s="102">
        <v>4000</v>
      </c>
      <c r="BH1130" s="102">
        <v>381500</v>
      </c>
      <c r="BI1130" s="106">
        <v>7.3999999999999996E-2</v>
      </c>
      <c r="BJ1130" s="96">
        <v>923</v>
      </c>
      <c r="BK1130" s="99">
        <f t="shared" si="57"/>
        <v>3.1E-2</v>
      </c>
      <c r="BL1130" s="99">
        <f t="shared" si="58"/>
        <v>0.23899999999999999</v>
      </c>
    </row>
    <row r="1131" spans="47:64" ht="21" hidden="1" customHeight="1" x14ac:dyDescent="0.25">
      <c r="AU1131" s="99"/>
      <c r="AV1131" s="100">
        <v>1032</v>
      </c>
      <c r="AW1131" s="96" t="s">
        <v>3028</v>
      </c>
      <c r="AX1131" s="96" t="s">
        <v>816</v>
      </c>
      <c r="AY1131" s="101" t="s">
        <v>163</v>
      </c>
      <c r="AZ1131" s="101" t="s">
        <v>195</v>
      </c>
      <c r="BA1131" s="102">
        <v>106000</v>
      </c>
      <c r="BB1131" s="103">
        <v>40000</v>
      </c>
      <c r="BC1131" s="103">
        <v>62500</v>
      </c>
      <c r="BD1131" s="102">
        <v>328200</v>
      </c>
      <c r="BE1131" s="104">
        <v>4.9000000000000002E-2</v>
      </c>
      <c r="BF1131" s="105">
        <v>0.52</v>
      </c>
      <c r="BG1131" s="102">
        <v>4000</v>
      </c>
      <c r="BH1131" s="102">
        <v>328200</v>
      </c>
      <c r="BI1131" s="106">
        <v>4.9000000000000002E-2</v>
      </c>
      <c r="BJ1131" s="96">
        <v>923</v>
      </c>
      <c r="BK1131" s="99">
        <f t="shared" si="57"/>
        <v>0.35399999999999998</v>
      </c>
      <c r="BL1131" s="99">
        <f t="shared" si="58"/>
        <v>0.23899999999999999</v>
      </c>
    </row>
    <row r="1132" spans="47:64" ht="21" hidden="1" customHeight="1" x14ac:dyDescent="0.25">
      <c r="AU1132" s="99"/>
      <c r="AV1132" s="100">
        <v>1243</v>
      </c>
      <c r="AW1132" s="96" t="s">
        <v>3029</v>
      </c>
      <c r="AX1132" s="96" t="s">
        <v>993</v>
      </c>
      <c r="AY1132" s="101" t="s">
        <v>159</v>
      </c>
      <c r="AZ1132" s="101" t="s">
        <v>195</v>
      </c>
      <c r="BA1132" s="102">
        <v>70000</v>
      </c>
      <c r="BB1132" s="103">
        <v>38000</v>
      </c>
      <c r="BC1132" s="103">
        <v>61500</v>
      </c>
      <c r="BD1132" s="102">
        <v>227500</v>
      </c>
      <c r="BE1132" s="104">
        <v>5.0999999999999997E-2</v>
      </c>
      <c r="BF1132" s="105">
        <v>0.55000000000000004</v>
      </c>
      <c r="BG1132" s="102">
        <v>3750</v>
      </c>
      <c r="BH1132" s="102">
        <v>244700</v>
      </c>
      <c r="BI1132" s="106">
        <v>6.0999999999999999E-2</v>
      </c>
      <c r="BJ1132" s="96">
        <v>924</v>
      </c>
      <c r="BK1132" s="99">
        <f t="shared" si="57"/>
        <v>2.4E-2</v>
      </c>
      <c r="BL1132" s="99">
        <f t="shared" si="58"/>
        <v>0.11799999999999999</v>
      </c>
    </row>
    <row r="1133" spans="47:64" ht="21" hidden="1" customHeight="1" x14ac:dyDescent="0.25">
      <c r="AU1133" s="99"/>
      <c r="AV1133" s="100">
        <v>1303</v>
      </c>
      <c r="AW1133" s="96" t="s">
        <v>3030</v>
      </c>
      <c r="AX1133" s="96" t="s">
        <v>993</v>
      </c>
      <c r="AY1133" s="101" t="s">
        <v>163</v>
      </c>
      <c r="AZ1133" s="101" t="s">
        <v>195</v>
      </c>
      <c r="BA1133" s="102">
        <v>105500</v>
      </c>
      <c r="BB1133" s="103">
        <v>38000</v>
      </c>
      <c r="BC1133" s="103">
        <v>61500</v>
      </c>
      <c r="BD1133" s="102">
        <v>191900</v>
      </c>
      <c r="BE1133" s="104">
        <v>3.5999999999999997E-2</v>
      </c>
      <c r="BF1133" s="105">
        <v>0.55000000000000004</v>
      </c>
      <c r="BG1133" s="102">
        <v>3750</v>
      </c>
      <c r="BH1133" s="102">
        <v>191900</v>
      </c>
      <c r="BI1133" s="106">
        <v>3.5999999999999997E-2</v>
      </c>
      <c r="BJ1133" s="96">
        <v>924</v>
      </c>
      <c r="BK1133" s="99">
        <f t="shared" si="57"/>
        <v>0.35199999999999998</v>
      </c>
      <c r="BL1133" s="99">
        <f t="shared" si="58"/>
        <v>0.11799999999999999</v>
      </c>
    </row>
    <row r="1134" spans="47:64" ht="21" hidden="1" customHeight="1" x14ac:dyDescent="0.25">
      <c r="AU1134" s="99"/>
      <c r="AV1134" s="100">
        <v>728</v>
      </c>
      <c r="AW1134" s="96" t="s">
        <v>3031</v>
      </c>
      <c r="AX1134" s="96" t="s">
        <v>673</v>
      </c>
      <c r="AY1134" s="101" t="s">
        <v>159</v>
      </c>
      <c r="AZ1134" s="101" t="s">
        <v>195</v>
      </c>
      <c r="BA1134" s="102">
        <v>79500</v>
      </c>
      <c r="BB1134" s="103">
        <v>43500</v>
      </c>
      <c r="BC1134" s="103">
        <v>68500</v>
      </c>
      <c r="BD1134" s="102">
        <v>462600</v>
      </c>
      <c r="BE1134" s="104">
        <v>6.8000000000000005E-2</v>
      </c>
      <c r="BF1134" s="105">
        <v>0.52</v>
      </c>
      <c r="BG1134" s="102">
        <v>4000</v>
      </c>
      <c r="BH1134" s="102">
        <v>480800</v>
      </c>
      <c r="BI1134" s="106">
        <v>7.6999999999999999E-2</v>
      </c>
      <c r="BJ1134" s="96">
        <v>925</v>
      </c>
      <c r="BK1134" s="99">
        <f t="shared" si="57"/>
        <v>0.1</v>
      </c>
      <c r="BL1134" s="99">
        <f t="shared" si="58"/>
        <v>0.55100000000000005</v>
      </c>
    </row>
    <row r="1135" spans="47:64" ht="21" hidden="1" customHeight="1" x14ac:dyDescent="0.25">
      <c r="AU1135" s="99"/>
      <c r="AV1135" s="100">
        <v>813</v>
      </c>
      <c r="AW1135" s="96" t="s">
        <v>3032</v>
      </c>
      <c r="AX1135" s="96" t="s">
        <v>673</v>
      </c>
      <c r="AY1135" s="101" t="s">
        <v>163</v>
      </c>
      <c r="AZ1135" s="101" t="s">
        <v>195</v>
      </c>
      <c r="BA1135" s="102">
        <v>116500</v>
      </c>
      <c r="BB1135" s="103">
        <v>43500</v>
      </c>
      <c r="BC1135" s="103">
        <v>68500</v>
      </c>
      <c r="BD1135" s="102">
        <v>425500</v>
      </c>
      <c r="BE1135" s="104">
        <v>5.3999999999999999E-2</v>
      </c>
      <c r="BF1135" s="105">
        <v>0.52</v>
      </c>
      <c r="BG1135" s="102">
        <v>4000</v>
      </c>
      <c r="BH1135" s="102">
        <v>425500</v>
      </c>
      <c r="BI1135" s="106">
        <v>5.3999999999999999E-2</v>
      </c>
      <c r="BJ1135" s="96">
        <v>925</v>
      </c>
      <c r="BK1135" s="99">
        <f t="shared" si="57"/>
        <v>0.43</v>
      </c>
      <c r="BL1135" s="99">
        <f t="shared" si="58"/>
        <v>0.55100000000000005</v>
      </c>
    </row>
    <row r="1136" spans="47:64" ht="21" hidden="1" customHeight="1" x14ac:dyDescent="0.25">
      <c r="AU1136" s="99"/>
      <c r="AV1136" s="100">
        <v>928</v>
      </c>
      <c r="AW1136" s="96" t="s">
        <v>3033</v>
      </c>
      <c r="AX1136" s="96" t="s">
        <v>800</v>
      </c>
      <c r="AY1136" s="101" t="s">
        <v>159</v>
      </c>
      <c r="AZ1136" s="101" t="s">
        <v>195</v>
      </c>
      <c r="BA1136" s="102">
        <v>74500</v>
      </c>
      <c r="BB1136" s="103" t="s">
        <v>1967</v>
      </c>
      <c r="BC1136" s="103" t="s">
        <v>1967</v>
      </c>
      <c r="BD1136" s="102">
        <v>371300</v>
      </c>
      <c r="BE1136" s="104">
        <v>6.3E-2</v>
      </c>
      <c r="BF1136" s="105">
        <v>0.74</v>
      </c>
      <c r="BG1136" s="102">
        <v>4750</v>
      </c>
      <c r="BH1136" s="102">
        <v>393900</v>
      </c>
      <c r="BI1136" s="106">
        <v>7.5999999999999998E-2</v>
      </c>
      <c r="BK1136" s="99">
        <f t="shared" si="57"/>
        <v>5.5E-2</v>
      </c>
      <c r="BL1136" s="99" t="str">
        <f t="shared" si="58"/>
        <v>No Data</v>
      </c>
    </row>
    <row r="1137" spans="47:64" ht="21" hidden="1" customHeight="1" x14ac:dyDescent="0.25">
      <c r="AU1137" s="99"/>
      <c r="AV1137" s="100">
        <v>1004</v>
      </c>
      <c r="AW1137" s="96" t="s">
        <v>3034</v>
      </c>
      <c r="AX1137" s="96" t="s">
        <v>800</v>
      </c>
      <c r="AY1137" s="101" t="s">
        <v>163</v>
      </c>
      <c r="AZ1137" s="101" t="s">
        <v>195</v>
      </c>
      <c r="BA1137" s="102">
        <v>110500</v>
      </c>
      <c r="BB1137" s="103" t="s">
        <v>1967</v>
      </c>
      <c r="BC1137" s="103" t="s">
        <v>1967</v>
      </c>
      <c r="BD1137" s="102">
        <v>335200</v>
      </c>
      <c r="BE1137" s="104">
        <v>4.9000000000000002E-2</v>
      </c>
      <c r="BF1137" s="105">
        <v>0.74</v>
      </c>
      <c r="BG1137" s="102">
        <v>4750</v>
      </c>
      <c r="BH1137" s="102">
        <v>335200</v>
      </c>
      <c r="BI1137" s="106">
        <v>4.9000000000000002E-2</v>
      </c>
      <c r="BK1137" s="99">
        <f t="shared" si="57"/>
        <v>0.38400000000000001</v>
      </c>
      <c r="BL1137" s="99" t="str">
        <f t="shared" si="58"/>
        <v>No Data</v>
      </c>
    </row>
    <row r="1138" spans="47:64" ht="21" hidden="1" customHeight="1" x14ac:dyDescent="0.25">
      <c r="AU1138" s="99"/>
      <c r="AV1138" s="100">
        <v>580</v>
      </c>
      <c r="AW1138" s="96" t="s">
        <v>3035</v>
      </c>
      <c r="AX1138" s="96" t="s">
        <v>573</v>
      </c>
      <c r="AY1138" s="101" t="s">
        <v>159</v>
      </c>
      <c r="AZ1138" s="101" t="s">
        <v>195</v>
      </c>
      <c r="BA1138" s="102">
        <v>74000</v>
      </c>
      <c r="BB1138" s="103">
        <v>45000</v>
      </c>
      <c r="BC1138" s="103">
        <v>73000</v>
      </c>
      <c r="BD1138" s="102">
        <v>536900</v>
      </c>
      <c r="BE1138" s="104">
        <v>7.3999999999999996E-2</v>
      </c>
      <c r="BF1138" s="105">
        <v>0.54</v>
      </c>
      <c r="BG1138" s="102">
        <v>3750</v>
      </c>
      <c r="BH1138" s="102">
        <v>553600</v>
      </c>
      <c r="BI1138" s="106">
        <v>8.4000000000000005E-2</v>
      </c>
      <c r="BJ1138" s="96">
        <v>926</v>
      </c>
      <c r="BK1138" s="99">
        <f t="shared" si="57"/>
        <v>4.8000000000000001E-2</v>
      </c>
      <c r="BL1138" s="99">
        <f t="shared" si="58"/>
        <v>0.67100000000000004</v>
      </c>
    </row>
    <row r="1139" spans="47:64" ht="21" hidden="1" customHeight="1" x14ac:dyDescent="0.25">
      <c r="AU1139" s="99"/>
      <c r="AV1139" s="100">
        <v>653</v>
      </c>
      <c r="AW1139" s="96" t="s">
        <v>3036</v>
      </c>
      <c r="AX1139" s="96" t="s">
        <v>573</v>
      </c>
      <c r="AY1139" s="101" t="s">
        <v>163</v>
      </c>
      <c r="AZ1139" s="101" t="s">
        <v>195</v>
      </c>
      <c r="BA1139" s="102">
        <v>110000</v>
      </c>
      <c r="BB1139" s="103">
        <v>45000</v>
      </c>
      <c r="BC1139" s="103">
        <v>73000</v>
      </c>
      <c r="BD1139" s="102">
        <v>501000</v>
      </c>
      <c r="BE1139" s="104">
        <v>0.06</v>
      </c>
      <c r="BF1139" s="105">
        <v>0.54</v>
      </c>
      <c r="BG1139" s="102">
        <v>3750</v>
      </c>
      <c r="BH1139" s="102">
        <v>501000</v>
      </c>
      <c r="BI1139" s="106">
        <v>0.06</v>
      </c>
      <c r="BJ1139" s="96">
        <v>926</v>
      </c>
      <c r="BK1139" s="99">
        <f t="shared" si="57"/>
        <v>0.38200000000000001</v>
      </c>
      <c r="BL1139" s="99">
        <f t="shared" si="58"/>
        <v>0.67100000000000004</v>
      </c>
    </row>
    <row r="1140" spans="47:64" ht="21" hidden="1" customHeight="1" x14ac:dyDescent="0.25">
      <c r="AU1140" s="99"/>
      <c r="AV1140" s="100">
        <v>689</v>
      </c>
      <c r="AW1140" s="96" t="s">
        <v>3037</v>
      </c>
      <c r="AX1140" s="96" t="s">
        <v>645</v>
      </c>
      <c r="AY1140" s="101" t="s">
        <v>159</v>
      </c>
      <c r="AZ1140" s="101" t="s">
        <v>192</v>
      </c>
      <c r="BA1140" s="102">
        <v>94000</v>
      </c>
      <c r="BB1140" s="103">
        <v>43500</v>
      </c>
      <c r="BC1140" s="103">
        <v>72500</v>
      </c>
      <c r="BD1140" s="102">
        <v>481400</v>
      </c>
      <c r="BE1140" s="104">
        <v>6.4000000000000001E-2</v>
      </c>
      <c r="BF1140" s="105">
        <v>0.49</v>
      </c>
      <c r="BG1140" s="102">
        <v>6250</v>
      </c>
      <c r="BH1140" s="102">
        <v>511100</v>
      </c>
      <c r="BI1140" s="106">
        <v>7.6999999999999999E-2</v>
      </c>
      <c r="BJ1140" s="96">
        <v>927</v>
      </c>
      <c r="BK1140" s="99">
        <f t="shared" si="57"/>
        <v>0.249</v>
      </c>
      <c r="BL1140" s="99">
        <f t="shared" si="58"/>
        <v>0.55100000000000005</v>
      </c>
    </row>
    <row r="1141" spans="47:64" ht="21" hidden="1" customHeight="1" x14ac:dyDescent="0.25">
      <c r="AU1141" s="99"/>
      <c r="AV1141" s="100">
        <v>779</v>
      </c>
      <c r="AW1141" s="96" t="s">
        <v>3038</v>
      </c>
      <c r="AX1141" s="96" t="s">
        <v>645</v>
      </c>
      <c r="AY1141" s="101" t="s">
        <v>163</v>
      </c>
      <c r="AZ1141" s="101" t="s">
        <v>192</v>
      </c>
      <c r="BA1141" s="102">
        <v>134500</v>
      </c>
      <c r="BB1141" s="103">
        <v>43500</v>
      </c>
      <c r="BC1141" s="103">
        <v>72500</v>
      </c>
      <c r="BD1141" s="102">
        <v>440800</v>
      </c>
      <c r="BE1141" s="104">
        <v>5.0999999999999997E-2</v>
      </c>
      <c r="BF1141" s="105">
        <v>0.49</v>
      </c>
      <c r="BG1141" s="102">
        <v>6250</v>
      </c>
      <c r="BH1141" s="102">
        <v>440800</v>
      </c>
      <c r="BI1141" s="106">
        <v>5.0999999999999997E-2</v>
      </c>
      <c r="BJ1141" s="96">
        <v>927</v>
      </c>
      <c r="BK1141" s="99">
        <f t="shared" si="57"/>
        <v>0.55500000000000005</v>
      </c>
      <c r="BL1141" s="99">
        <f t="shared" si="58"/>
        <v>0.55100000000000005</v>
      </c>
    </row>
    <row r="1142" spans="47:64" ht="21" hidden="1" customHeight="1" x14ac:dyDescent="0.25">
      <c r="AU1142" s="99"/>
      <c r="AV1142" s="100">
        <v>780</v>
      </c>
      <c r="AW1142" s="96" t="s">
        <v>3039</v>
      </c>
      <c r="AX1142" s="96" t="s">
        <v>707</v>
      </c>
      <c r="AY1142" s="101" t="s">
        <v>159</v>
      </c>
      <c r="AZ1142" s="101" t="s">
        <v>195</v>
      </c>
      <c r="BA1142" s="102">
        <v>68500</v>
      </c>
      <c r="BB1142" s="103">
        <v>40000</v>
      </c>
      <c r="BC1142" s="103">
        <v>69500</v>
      </c>
      <c r="BD1142" s="102">
        <v>440700</v>
      </c>
      <c r="BE1142" s="104">
        <v>7.0999999999999994E-2</v>
      </c>
      <c r="BF1142" s="105">
        <v>0.51</v>
      </c>
      <c r="BG1142" s="102">
        <v>4250</v>
      </c>
      <c r="BH1142" s="102">
        <v>460100</v>
      </c>
      <c r="BI1142" s="106">
        <v>8.3000000000000004E-2</v>
      </c>
      <c r="BJ1142" s="96">
        <v>929</v>
      </c>
      <c r="BK1142" s="99">
        <f t="shared" si="57"/>
        <v>1.7000000000000001E-2</v>
      </c>
      <c r="BL1142" s="99">
        <f t="shared" si="58"/>
        <v>0.23899999999999999</v>
      </c>
    </row>
    <row r="1143" spans="47:64" ht="21" hidden="1" customHeight="1" x14ac:dyDescent="0.25">
      <c r="AU1143" s="99"/>
      <c r="AV1143" s="100">
        <v>856</v>
      </c>
      <c r="AW1143" s="96" t="s">
        <v>3040</v>
      </c>
      <c r="AX1143" s="96" t="s">
        <v>707</v>
      </c>
      <c r="AY1143" s="101" t="s">
        <v>163</v>
      </c>
      <c r="AZ1143" s="101" t="s">
        <v>195</v>
      </c>
      <c r="BA1143" s="102">
        <v>103500</v>
      </c>
      <c r="BB1143" s="103">
        <v>40000</v>
      </c>
      <c r="BC1143" s="103">
        <v>69500</v>
      </c>
      <c r="BD1143" s="102">
        <v>405700</v>
      </c>
      <c r="BE1143" s="104">
        <v>5.6000000000000001E-2</v>
      </c>
      <c r="BF1143" s="105">
        <v>0.51</v>
      </c>
      <c r="BG1143" s="102">
        <v>4250</v>
      </c>
      <c r="BH1143" s="102">
        <v>405700</v>
      </c>
      <c r="BI1143" s="106">
        <v>5.6000000000000001E-2</v>
      </c>
      <c r="BJ1143" s="96">
        <v>929</v>
      </c>
      <c r="BK1143" s="99">
        <f t="shared" si="57"/>
        <v>0.33700000000000002</v>
      </c>
      <c r="BL1143" s="99">
        <f t="shared" si="58"/>
        <v>0.23899999999999999</v>
      </c>
    </row>
    <row r="1144" spans="47:64" ht="21" hidden="1" customHeight="1" x14ac:dyDescent="0.25">
      <c r="AU1144" s="99"/>
      <c r="AV1144" s="100">
        <v>463</v>
      </c>
      <c r="AW1144" s="96" t="s">
        <v>3057</v>
      </c>
      <c r="AX1144" s="96" t="s">
        <v>498</v>
      </c>
      <c r="AY1144" s="101" t="s">
        <v>152</v>
      </c>
      <c r="AZ1144" s="101" t="s">
        <v>177</v>
      </c>
      <c r="BA1144" s="102">
        <v>137000</v>
      </c>
      <c r="BB1144" s="103">
        <v>47500</v>
      </c>
      <c r="BC1144" s="103">
        <v>64000</v>
      </c>
      <c r="BD1144" s="102">
        <v>589700</v>
      </c>
      <c r="BE1144" s="104">
        <v>5.8999999999999997E-2</v>
      </c>
      <c r="BF1144" s="105">
        <v>0.99</v>
      </c>
      <c r="BG1144" s="102">
        <v>15250</v>
      </c>
      <c r="BH1144" s="102">
        <v>658000</v>
      </c>
      <c r="BI1144" s="106">
        <v>8.3000000000000004E-2</v>
      </c>
      <c r="BJ1144" s="96">
        <v>946</v>
      </c>
      <c r="BK1144" s="99">
        <f t="shared" si="57"/>
        <v>0.57399999999999995</v>
      </c>
      <c r="BL1144" s="99">
        <f t="shared" si="58"/>
        <v>0.78400000000000003</v>
      </c>
    </row>
    <row r="1145" spans="47:64" ht="21" hidden="1" customHeight="1" x14ac:dyDescent="0.25">
      <c r="AU1145" s="99"/>
      <c r="AV1145" s="100">
        <v>1427</v>
      </c>
      <c r="AW1145" s="96" t="s">
        <v>2158</v>
      </c>
      <c r="AX1145" s="96" t="s">
        <v>1081</v>
      </c>
      <c r="AY1145" s="101" t="s">
        <v>159</v>
      </c>
      <c r="AZ1145" s="101" t="s">
        <v>195</v>
      </c>
      <c r="BA1145" s="102">
        <v>74000</v>
      </c>
      <c r="BB1145" s="103">
        <v>32500</v>
      </c>
      <c r="BC1145" s="103">
        <v>49000</v>
      </c>
      <c r="BD1145" s="102">
        <v>66320</v>
      </c>
      <c r="BE1145" s="104">
        <v>2.3E-2</v>
      </c>
      <c r="BF1145" s="105">
        <v>0.91</v>
      </c>
      <c r="BG1145" s="102">
        <v>6250</v>
      </c>
      <c r="BH1145" s="102">
        <v>95190</v>
      </c>
      <c r="BI1145" s="106">
        <v>0.04</v>
      </c>
      <c r="BJ1145" s="96">
        <v>178</v>
      </c>
      <c r="BK1145" s="99">
        <f t="shared" si="57"/>
        <v>4.8000000000000001E-2</v>
      </c>
      <c r="BL1145" s="99">
        <f t="shared" si="58"/>
        <v>1E-3</v>
      </c>
    </row>
    <row r="1146" spans="47:64" ht="21" hidden="1" customHeight="1" x14ac:dyDescent="0.25">
      <c r="AU1146" s="99"/>
      <c r="AV1146" s="100">
        <v>1445</v>
      </c>
      <c r="AW1146" s="96" t="s">
        <v>2159</v>
      </c>
      <c r="AX1146" s="96" t="s">
        <v>1081</v>
      </c>
      <c r="AY1146" s="101" t="s">
        <v>163</v>
      </c>
      <c r="AZ1146" s="101" t="s">
        <v>195</v>
      </c>
      <c r="BA1146" s="102">
        <v>102500</v>
      </c>
      <c r="BB1146" s="103">
        <v>32500</v>
      </c>
      <c r="BC1146" s="103">
        <v>49000</v>
      </c>
      <c r="BD1146" s="102">
        <v>38010</v>
      </c>
      <c r="BE1146" s="104">
        <v>1.2E-2</v>
      </c>
      <c r="BF1146" s="105">
        <v>0.91</v>
      </c>
      <c r="BG1146" s="102">
        <v>6250</v>
      </c>
      <c r="BH1146" s="102">
        <v>38010</v>
      </c>
      <c r="BI1146" s="106">
        <v>1.2E-2</v>
      </c>
      <c r="BJ1146" s="96">
        <v>178</v>
      </c>
      <c r="BK1146" s="99">
        <f t="shared" si="57"/>
        <v>0.33300000000000002</v>
      </c>
      <c r="BL1146" s="99">
        <f t="shared" si="58"/>
        <v>1E-3</v>
      </c>
    </row>
    <row r="1147" spans="47:64" ht="21" hidden="1" customHeight="1" x14ac:dyDescent="0.25">
      <c r="AU1147" s="99"/>
      <c r="AV1147" s="100">
        <v>1240</v>
      </c>
      <c r="AW1147" s="96" t="s">
        <v>2233</v>
      </c>
      <c r="AX1147" s="116" t="s">
        <v>990</v>
      </c>
      <c r="AY1147" s="101" t="s">
        <v>159</v>
      </c>
      <c r="AZ1147" s="101" t="s">
        <v>195</v>
      </c>
      <c r="BA1147" s="102">
        <v>74000</v>
      </c>
      <c r="BB1147" s="103">
        <v>36000</v>
      </c>
      <c r="BC1147" s="103">
        <v>56000</v>
      </c>
      <c r="BD1147" s="102">
        <v>228500</v>
      </c>
      <c r="BE1147" s="104">
        <v>4.9000000000000002E-2</v>
      </c>
      <c r="BF1147" s="105">
        <v>0.78</v>
      </c>
      <c r="BG1147" s="102">
        <v>6250</v>
      </c>
      <c r="BH1147" s="102">
        <v>257700</v>
      </c>
      <c r="BI1147" s="106">
        <v>6.7000000000000004E-2</v>
      </c>
      <c r="BJ1147" s="96">
        <v>261</v>
      </c>
      <c r="BK1147" s="99">
        <f t="shared" si="57"/>
        <v>4.8000000000000001E-2</v>
      </c>
      <c r="BL1147" s="99">
        <f t="shared" si="58"/>
        <v>4.2999999999999997E-2</v>
      </c>
    </row>
    <row r="1148" spans="47:64" ht="21" hidden="1" customHeight="1" x14ac:dyDescent="0.25">
      <c r="AU1148" s="99"/>
      <c r="AV1148" s="100">
        <v>1283</v>
      </c>
      <c r="AW1148" s="96" t="s">
        <v>2234</v>
      </c>
      <c r="AX1148" s="96" t="s">
        <v>990</v>
      </c>
      <c r="AY1148" s="101" t="s">
        <v>163</v>
      </c>
      <c r="AZ1148" s="101" t="s">
        <v>195</v>
      </c>
      <c r="BA1148" s="102">
        <v>100500</v>
      </c>
      <c r="BB1148" s="103">
        <v>36000</v>
      </c>
      <c r="BC1148" s="103">
        <v>56000</v>
      </c>
      <c r="BD1148" s="102">
        <v>201900</v>
      </c>
      <c r="BE1148" s="104">
        <v>3.9E-2</v>
      </c>
      <c r="BF1148" s="105">
        <v>0.78</v>
      </c>
      <c r="BG1148" s="102">
        <v>6250</v>
      </c>
      <c r="BH1148" s="102">
        <v>201900</v>
      </c>
      <c r="BI1148" s="106">
        <v>3.9E-2</v>
      </c>
      <c r="BJ1148" s="96">
        <v>261</v>
      </c>
      <c r="BK1148" s="99">
        <f t="shared" si="57"/>
        <v>0.316</v>
      </c>
      <c r="BL1148" s="99">
        <f t="shared" si="58"/>
        <v>4.2999999999999997E-2</v>
      </c>
    </row>
    <row r="1149" spans="47:64" ht="21" hidden="1" customHeight="1" x14ac:dyDescent="0.25">
      <c r="AU1149" s="99"/>
      <c r="AV1149" s="100">
        <v>1157</v>
      </c>
      <c r="AW1149" s="96" t="s">
        <v>2404</v>
      </c>
      <c r="AX1149" s="96" t="s">
        <v>943</v>
      </c>
      <c r="AY1149" s="101" t="s">
        <v>159</v>
      </c>
      <c r="AZ1149" s="101" t="s">
        <v>195</v>
      </c>
      <c r="BA1149" s="102">
        <v>77000</v>
      </c>
      <c r="BB1149" s="103">
        <v>37000</v>
      </c>
      <c r="BC1149" s="103">
        <v>65500</v>
      </c>
      <c r="BD1149" s="102">
        <v>268600</v>
      </c>
      <c r="BE1149" s="104">
        <v>5.2999999999999999E-2</v>
      </c>
      <c r="BF1149" s="105">
        <v>0.84</v>
      </c>
      <c r="BG1149" s="102">
        <v>8000</v>
      </c>
      <c r="BH1149" s="102">
        <v>304900</v>
      </c>
      <c r="BI1149" s="106">
        <v>7.4999999999999997E-2</v>
      </c>
      <c r="BJ1149" s="96">
        <v>430</v>
      </c>
      <c r="BK1149" s="99">
        <f t="shared" si="57"/>
        <v>7.9000000000000001E-2</v>
      </c>
      <c r="BL1149" s="99">
        <f t="shared" si="58"/>
        <v>7.4999999999999997E-2</v>
      </c>
    </row>
    <row r="1150" spans="47:64" ht="21" hidden="1" customHeight="1" x14ac:dyDescent="0.25">
      <c r="AU1150" s="99"/>
      <c r="AV1150" s="100">
        <v>1232</v>
      </c>
      <c r="AW1150" s="96" t="s">
        <v>2405</v>
      </c>
      <c r="AX1150" s="96" t="s">
        <v>943</v>
      </c>
      <c r="AY1150" s="101" t="s">
        <v>163</v>
      </c>
      <c r="AZ1150" s="101" t="s">
        <v>195</v>
      </c>
      <c r="BA1150" s="102">
        <v>111500</v>
      </c>
      <c r="BB1150" s="103">
        <v>37000</v>
      </c>
      <c r="BC1150" s="103">
        <v>65500</v>
      </c>
      <c r="BD1150" s="102">
        <v>234400</v>
      </c>
      <c r="BE1150" s="104">
        <v>0.04</v>
      </c>
      <c r="BF1150" s="105">
        <v>0.84</v>
      </c>
      <c r="BG1150" s="102">
        <v>8000</v>
      </c>
      <c r="BH1150" s="102">
        <v>234400</v>
      </c>
      <c r="BI1150" s="106">
        <v>0.04</v>
      </c>
      <c r="BJ1150" s="96">
        <v>430</v>
      </c>
      <c r="BK1150" s="99">
        <f t="shared" si="57"/>
        <v>0.39400000000000002</v>
      </c>
      <c r="BL1150" s="99">
        <f t="shared" si="58"/>
        <v>7.4999999999999997E-2</v>
      </c>
    </row>
    <row r="1151" spans="47:64" ht="21" hidden="1" customHeight="1" x14ac:dyDescent="0.25">
      <c r="AU1151" s="99"/>
      <c r="AV1151" s="100">
        <v>772</v>
      </c>
      <c r="AW1151" s="96" t="s">
        <v>3080</v>
      </c>
      <c r="AX1151" s="96" t="s">
        <v>699</v>
      </c>
      <c r="AY1151" s="101" t="s">
        <v>159</v>
      </c>
      <c r="AZ1151" s="101" t="s">
        <v>195</v>
      </c>
      <c r="BA1151" s="102">
        <v>75500</v>
      </c>
      <c r="BB1151" s="103">
        <v>36000</v>
      </c>
      <c r="BC1151" s="103">
        <v>61500</v>
      </c>
      <c r="BD1151" s="102">
        <v>444800</v>
      </c>
      <c r="BE1151" s="104">
        <v>6.8000000000000005E-2</v>
      </c>
      <c r="BF1151" s="105">
        <v>0.78</v>
      </c>
      <c r="BG1151" s="102">
        <v>7000</v>
      </c>
      <c r="BH1151" s="102">
        <v>476400</v>
      </c>
      <c r="BI1151" s="106">
        <v>8.6999999999999994E-2</v>
      </c>
      <c r="BJ1151" s="96">
        <v>968</v>
      </c>
      <c r="BK1151" s="99">
        <f t="shared" si="57"/>
        <v>6.0999999999999999E-2</v>
      </c>
      <c r="BL1151" s="99">
        <f t="shared" si="58"/>
        <v>4.2999999999999997E-2</v>
      </c>
    </row>
    <row r="1152" spans="47:64" ht="21" hidden="1" customHeight="1" x14ac:dyDescent="0.25">
      <c r="AU1152" s="99"/>
      <c r="AV1152" s="100">
        <v>844</v>
      </c>
      <c r="AW1152" s="96" t="s">
        <v>3081</v>
      </c>
      <c r="AX1152" s="96" t="s">
        <v>699</v>
      </c>
      <c r="AY1152" s="101" t="s">
        <v>163</v>
      </c>
      <c r="AZ1152" s="101" t="s">
        <v>195</v>
      </c>
      <c r="BA1152" s="102">
        <v>109000</v>
      </c>
      <c r="BB1152" s="103">
        <v>36000</v>
      </c>
      <c r="BC1152" s="103">
        <v>61500</v>
      </c>
      <c r="BD1152" s="102">
        <v>411500</v>
      </c>
      <c r="BE1152" s="104">
        <v>5.5E-2</v>
      </c>
      <c r="BF1152" s="105">
        <v>0.78</v>
      </c>
      <c r="BG1152" s="102">
        <v>7000</v>
      </c>
      <c r="BH1152" s="102">
        <v>411500</v>
      </c>
      <c r="BI1152" s="106">
        <v>5.5E-2</v>
      </c>
      <c r="BJ1152" s="96">
        <v>968</v>
      </c>
      <c r="BK1152" s="99">
        <f t="shared" si="57"/>
        <v>0.375</v>
      </c>
      <c r="BL1152" s="99">
        <f t="shared" si="58"/>
        <v>4.2999999999999997E-2</v>
      </c>
    </row>
    <row r="1153" spans="47:64" ht="21" hidden="1" customHeight="1" x14ac:dyDescent="0.25">
      <c r="AU1153" s="99"/>
      <c r="AV1153" s="100">
        <v>1186</v>
      </c>
      <c r="AW1153" s="96" t="s">
        <v>3084</v>
      </c>
      <c r="AX1153" s="96" t="s">
        <v>962</v>
      </c>
      <c r="AY1153" s="101" t="s">
        <v>159</v>
      </c>
      <c r="AZ1153" s="101" t="s">
        <v>460</v>
      </c>
      <c r="BA1153" s="102">
        <v>75000</v>
      </c>
      <c r="BB1153" s="103">
        <v>35000</v>
      </c>
      <c r="BC1153" s="103">
        <v>60500</v>
      </c>
      <c r="BD1153" s="102">
        <v>253700</v>
      </c>
      <c r="BE1153" s="104">
        <v>5.1999999999999998E-2</v>
      </c>
      <c r="BF1153" s="105">
        <v>0.69</v>
      </c>
      <c r="BG1153" s="102">
        <v>6250</v>
      </c>
      <c r="BH1153" s="102">
        <v>285200</v>
      </c>
      <c r="BI1153" s="106">
        <v>7.0999999999999994E-2</v>
      </c>
      <c r="BJ1153" s="96">
        <v>970</v>
      </c>
      <c r="BK1153" s="99">
        <f t="shared" si="57"/>
        <v>5.8000000000000003E-2</v>
      </c>
      <c r="BL1153" s="99">
        <f t="shared" si="58"/>
        <v>0.02</v>
      </c>
    </row>
    <row r="1154" spans="47:64" ht="21" hidden="1" customHeight="1" x14ac:dyDescent="0.25">
      <c r="AU1154" s="99"/>
      <c r="AV1154" s="100">
        <v>1237</v>
      </c>
      <c r="AW1154" s="96" t="s">
        <v>3085</v>
      </c>
      <c r="AX1154" s="96" t="s">
        <v>962</v>
      </c>
      <c r="AY1154" s="101" t="s">
        <v>163</v>
      </c>
      <c r="AZ1154" s="101" t="s">
        <v>460</v>
      </c>
      <c r="BA1154" s="102">
        <v>99000</v>
      </c>
      <c r="BB1154" s="103">
        <v>35000</v>
      </c>
      <c r="BC1154" s="103">
        <v>60500</v>
      </c>
      <c r="BD1154" s="102">
        <v>229700</v>
      </c>
      <c r="BE1154" s="104">
        <v>4.2000000000000003E-2</v>
      </c>
      <c r="BF1154" s="105">
        <v>0.69</v>
      </c>
      <c r="BG1154" s="102">
        <v>6250</v>
      </c>
      <c r="BH1154" s="102">
        <v>229700</v>
      </c>
      <c r="BI1154" s="106">
        <v>4.2000000000000003E-2</v>
      </c>
      <c r="BJ1154" s="96">
        <v>970</v>
      </c>
      <c r="BK1154" s="99">
        <f t="shared" si="57"/>
        <v>0.307</v>
      </c>
      <c r="BL1154" s="99">
        <f t="shared" si="58"/>
        <v>0.02</v>
      </c>
    </row>
    <row r="1155" spans="47:64" ht="21" hidden="1" customHeight="1" x14ac:dyDescent="0.25">
      <c r="AU1155" s="99"/>
      <c r="AV1155" s="100">
        <v>350</v>
      </c>
      <c r="AW1155" s="96" t="s">
        <v>3086</v>
      </c>
      <c r="AX1155" s="96" t="s">
        <v>424</v>
      </c>
      <c r="AY1155" s="101" t="s">
        <v>159</v>
      </c>
      <c r="AZ1155" s="101" t="s">
        <v>192</v>
      </c>
      <c r="BA1155" s="102">
        <v>73000</v>
      </c>
      <c r="BB1155" s="103">
        <v>44000</v>
      </c>
      <c r="BC1155" s="103">
        <v>76000</v>
      </c>
      <c r="BD1155" s="102">
        <v>656300</v>
      </c>
      <c r="BE1155" s="104">
        <v>8.1000000000000003E-2</v>
      </c>
      <c r="BF1155" s="105">
        <v>0.73</v>
      </c>
      <c r="BG1155" s="102">
        <v>7000</v>
      </c>
      <c r="BH1155" s="102">
        <v>687400</v>
      </c>
      <c r="BI1155" s="106">
        <v>0.10100000000000001</v>
      </c>
      <c r="BJ1155" s="96">
        <v>971</v>
      </c>
      <c r="BK1155" s="99">
        <f t="shared" si="57"/>
        <v>4.4999999999999998E-2</v>
      </c>
      <c r="BL1155" s="99">
        <f t="shared" si="58"/>
        <v>0.57999999999999996</v>
      </c>
    </row>
    <row r="1156" spans="47:64" ht="21" hidden="1" customHeight="1" x14ac:dyDescent="0.25">
      <c r="AU1156" s="99"/>
      <c r="AV1156" s="100">
        <v>435</v>
      </c>
      <c r="AW1156" s="96" t="s">
        <v>3087</v>
      </c>
      <c r="AX1156" s="96" t="s">
        <v>424</v>
      </c>
      <c r="AY1156" s="101" t="s">
        <v>163</v>
      </c>
      <c r="AZ1156" s="101" t="s">
        <v>192</v>
      </c>
      <c r="BA1156" s="102">
        <v>123500</v>
      </c>
      <c r="BB1156" s="103">
        <v>44000</v>
      </c>
      <c r="BC1156" s="103">
        <v>76000</v>
      </c>
      <c r="BD1156" s="102">
        <v>605600</v>
      </c>
      <c r="BE1156" s="104">
        <v>6.2E-2</v>
      </c>
      <c r="BF1156" s="105">
        <v>0.73</v>
      </c>
      <c r="BG1156" s="102">
        <v>7000</v>
      </c>
      <c r="BH1156" s="102">
        <v>605600</v>
      </c>
      <c r="BI1156" s="106">
        <v>6.2E-2</v>
      </c>
      <c r="BJ1156" s="96">
        <v>971</v>
      </c>
      <c r="BK1156" s="99">
        <f t="shared" si="57"/>
        <v>0.48</v>
      </c>
      <c r="BL1156" s="99">
        <f t="shared" si="58"/>
        <v>0.57999999999999996</v>
      </c>
    </row>
    <row r="1157" spans="47:64" ht="21" hidden="1" customHeight="1" x14ac:dyDescent="0.25">
      <c r="AU1157" s="99"/>
      <c r="AV1157" s="100">
        <v>115</v>
      </c>
      <c r="AW1157" s="96" t="s">
        <v>3088</v>
      </c>
      <c r="AX1157" s="96" t="s">
        <v>260</v>
      </c>
      <c r="AY1157" s="101" t="s">
        <v>159</v>
      </c>
      <c r="AZ1157" s="101" t="s">
        <v>195</v>
      </c>
      <c r="BA1157" s="102">
        <v>77000</v>
      </c>
      <c r="BB1157" s="103">
        <v>52500</v>
      </c>
      <c r="BC1157" s="103">
        <v>85000</v>
      </c>
      <c r="BD1157" s="102">
        <v>904300</v>
      </c>
      <c r="BE1157" s="104">
        <v>0.09</v>
      </c>
      <c r="BF1157" s="105">
        <v>0.88</v>
      </c>
      <c r="BG1157" s="102">
        <v>7000</v>
      </c>
      <c r="BH1157" s="102">
        <v>937600</v>
      </c>
      <c r="BI1157" s="106">
        <v>0.111</v>
      </c>
      <c r="BJ1157" s="96">
        <v>972</v>
      </c>
      <c r="BK1157" s="99">
        <f t="shared" si="57"/>
        <v>7.9000000000000001E-2</v>
      </c>
      <c r="BL1157" s="99">
        <f t="shared" si="58"/>
        <v>0.93500000000000005</v>
      </c>
    </row>
    <row r="1158" spans="47:64" ht="21" hidden="1" customHeight="1" x14ac:dyDescent="0.25">
      <c r="AU1158" s="99"/>
      <c r="AV1158" s="100">
        <v>136</v>
      </c>
      <c r="AW1158" s="96" t="s">
        <v>3089</v>
      </c>
      <c r="AX1158" s="96" t="s">
        <v>260</v>
      </c>
      <c r="AY1158" s="101" t="s">
        <v>163</v>
      </c>
      <c r="AZ1158" s="101" t="s">
        <v>195</v>
      </c>
      <c r="BA1158" s="102">
        <v>115000</v>
      </c>
      <c r="BB1158" s="103">
        <v>52500</v>
      </c>
      <c r="BC1158" s="103">
        <v>85000</v>
      </c>
      <c r="BD1158" s="102">
        <v>865900</v>
      </c>
      <c r="BE1158" s="104">
        <v>7.4999999999999997E-2</v>
      </c>
      <c r="BF1158" s="105">
        <v>0.88</v>
      </c>
      <c r="BG1158" s="102">
        <v>7000</v>
      </c>
      <c r="BH1158" s="102">
        <v>865900</v>
      </c>
      <c r="BI1158" s="106">
        <v>7.4999999999999997E-2</v>
      </c>
      <c r="BJ1158" s="96">
        <v>972</v>
      </c>
      <c r="BK1158" s="99">
        <f t="shared" ref="BK1158:BK1160" si="59">_xlfn.PERCENTRANK.INC($BA$5:$BA$1160,BA1158)</f>
        <v>0.42</v>
      </c>
      <c r="BL1158" s="99">
        <f t="shared" ref="BL1158:BL1160" si="60">IF(BB1158="No Data","No Data",_xlfn.PERCENTRANK.INC($BB$5:$BB$1160,BB1158))</f>
        <v>0.93500000000000005</v>
      </c>
    </row>
    <row r="1159" spans="47:64" ht="21" hidden="1" customHeight="1" x14ac:dyDescent="0.25">
      <c r="AU1159" s="99"/>
      <c r="AV1159" s="100">
        <v>408</v>
      </c>
      <c r="AW1159" s="96" t="s">
        <v>3041</v>
      </c>
      <c r="AX1159" s="96" t="s">
        <v>461</v>
      </c>
      <c r="AY1159" s="101" t="s">
        <v>159</v>
      </c>
      <c r="AZ1159" s="101" t="s">
        <v>192</v>
      </c>
      <c r="BA1159" s="102">
        <v>75500</v>
      </c>
      <c r="BB1159" s="103">
        <v>47000</v>
      </c>
      <c r="BC1159" s="103">
        <v>79000</v>
      </c>
      <c r="BD1159" s="102">
        <v>623000</v>
      </c>
      <c r="BE1159" s="104">
        <v>7.8E-2</v>
      </c>
      <c r="BF1159" s="105">
        <v>0.86</v>
      </c>
      <c r="BG1159" s="102">
        <v>6500</v>
      </c>
      <c r="BH1159" s="102">
        <v>652600</v>
      </c>
      <c r="BI1159" s="106">
        <v>9.6000000000000002E-2</v>
      </c>
      <c r="BJ1159" s="96">
        <v>930</v>
      </c>
      <c r="BK1159" s="99">
        <f t="shared" si="59"/>
        <v>6.0999999999999999E-2</v>
      </c>
      <c r="BL1159" s="99">
        <f t="shared" si="60"/>
        <v>0.76800000000000002</v>
      </c>
    </row>
    <row r="1160" spans="47:64" ht="21" hidden="1" customHeight="1" x14ac:dyDescent="0.25">
      <c r="AU1160" s="99"/>
      <c r="AV1160" s="100">
        <v>471</v>
      </c>
      <c r="AW1160" s="96" t="s">
        <v>3042</v>
      </c>
      <c r="AX1160" s="96" t="s">
        <v>461</v>
      </c>
      <c r="AY1160" s="101" t="s">
        <v>163</v>
      </c>
      <c r="AZ1160" s="101" t="s">
        <v>192</v>
      </c>
      <c r="BA1160" s="102">
        <v>112000</v>
      </c>
      <c r="BB1160" s="103">
        <v>47000</v>
      </c>
      <c r="BC1160" s="103">
        <v>79000</v>
      </c>
      <c r="BD1160" s="102">
        <v>586400</v>
      </c>
      <c r="BE1160" s="104">
        <v>6.4000000000000001E-2</v>
      </c>
      <c r="BF1160" s="105">
        <v>0.86</v>
      </c>
      <c r="BG1160" s="102">
        <v>6500</v>
      </c>
      <c r="BH1160" s="102">
        <v>586400</v>
      </c>
      <c r="BI1160" s="106">
        <v>6.4000000000000001E-2</v>
      </c>
      <c r="BJ1160" s="96">
        <v>930</v>
      </c>
      <c r="BK1160" s="99">
        <f t="shared" si="59"/>
        <v>0.39900000000000002</v>
      </c>
      <c r="BL1160" s="99">
        <f t="shared" si="60"/>
        <v>0.76800000000000002</v>
      </c>
    </row>
    <row r="1161" spans="47:64" ht="21" hidden="1" customHeight="1" x14ac:dyDescent="0.25">
      <c r="AU1161" s="99"/>
      <c r="AV1161" s="100"/>
      <c r="AY1161" s="101"/>
      <c r="AZ1161" s="101"/>
      <c r="BA1161" s="102"/>
      <c r="BB1161" s="103"/>
      <c r="BC1161" s="103"/>
      <c r="BD1161" s="102"/>
      <c r="BE1161" s="104"/>
      <c r="BF1161" s="105"/>
      <c r="BG1161" s="102"/>
      <c r="BH1161" s="102"/>
      <c r="BI1161" s="106"/>
      <c r="BK1161" s="99"/>
      <c r="BL1161" s="99"/>
    </row>
    <row r="1162" spans="47:64" ht="21" hidden="1" customHeight="1" x14ac:dyDescent="0.25">
      <c r="AU1162" s="99"/>
      <c r="AV1162" s="100"/>
      <c r="AY1162" s="101"/>
      <c r="AZ1162" s="101"/>
      <c r="BA1162" s="102"/>
      <c r="BB1162" s="103"/>
      <c r="BC1162" s="103"/>
      <c r="BD1162" s="102"/>
      <c r="BE1162" s="104"/>
      <c r="BF1162" s="105"/>
      <c r="BG1162" s="102"/>
      <c r="BH1162" s="102"/>
      <c r="BI1162" s="106"/>
      <c r="BK1162" s="99"/>
      <c r="BL1162" s="99"/>
    </row>
    <row r="1163" spans="47:64" ht="21" hidden="1" customHeight="1" x14ac:dyDescent="0.25">
      <c r="AU1163" s="99"/>
      <c r="AV1163" s="100"/>
      <c r="AY1163" s="101"/>
      <c r="AZ1163" s="101"/>
      <c r="BA1163" s="102"/>
      <c r="BB1163" s="103"/>
      <c r="BC1163" s="103"/>
      <c r="BD1163" s="102"/>
      <c r="BE1163" s="104"/>
      <c r="BF1163" s="105"/>
      <c r="BG1163" s="102"/>
      <c r="BH1163" s="102"/>
      <c r="BI1163" s="106"/>
      <c r="BK1163" s="99"/>
      <c r="BL1163" s="99"/>
    </row>
    <row r="1164" spans="47:64" ht="21" hidden="1" customHeight="1" x14ac:dyDescent="0.25">
      <c r="AU1164" s="99"/>
      <c r="AV1164" s="100"/>
      <c r="AY1164" s="101"/>
      <c r="AZ1164" s="101"/>
      <c r="BA1164" s="102"/>
      <c r="BB1164" s="103"/>
      <c r="BC1164" s="103"/>
      <c r="BD1164" s="102"/>
      <c r="BE1164" s="104"/>
      <c r="BF1164" s="105"/>
      <c r="BG1164" s="102"/>
      <c r="BH1164" s="102"/>
      <c r="BI1164" s="106"/>
      <c r="BK1164" s="99"/>
      <c r="BL1164" s="99"/>
    </row>
    <row r="1165" spans="47:64" ht="21" hidden="1" customHeight="1" x14ac:dyDescent="0.25">
      <c r="AU1165" s="99"/>
      <c r="AV1165" s="100"/>
      <c r="AY1165" s="101"/>
      <c r="AZ1165" s="101"/>
      <c r="BA1165" s="102"/>
      <c r="BB1165" s="103"/>
      <c r="BC1165" s="103"/>
      <c r="BD1165" s="102"/>
      <c r="BE1165" s="104"/>
      <c r="BF1165" s="105"/>
      <c r="BG1165" s="102"/>
      <c r="BH1165" s="102"/>
      <c r="BI1165" s="106"/>
      <c r="BK1165" s="99"/>
      <c r="BL1165" s="99"/>
    </row>
    <row r="1166" spans="47:64" ht="21" hidden="1" customHeight="1" x14ac:dyDescent="0.25">
      <c r="AU1166" s="99"/>
      <c r="AV1166" s="100"/>
      <c r="AY1166" s="101"/>
      <c r="AZ1166" s="101"/>
      <c r="BA1166" s="102"/>
      <c r="BB1166" s="103"/>
      <c r="BC1166" s="103"/>
      <c r="BD1166" s="102"/>
      <c r="BE1166" s="104"/>
      <c r="BF1166" s="105"/>
      <c r="BG1166" s="102"/>
      <c r="BH1166" s="102"/>
      <c r="BI1166" s="106"/>
      <c r="BK1166" s="99"/>
      <c r="BL1166" s="99"/>
    </row>
    <row r="1167" spans="47:64" ht="21" hidden="1" customHeight="1" x14ac:dyDescent="0.25">
      <c r="AU1167" s="99"/>
      <c r="AV1167" s="100"/>
      <c r="AY1167" s="101"/>
      <c r="AZ1167" s="101"/>
      <c r="BA1167" s="102"/>
      <c r="BB1167" s="103"/>
      <c r="BC1167" s="103"/>
      <c r="BD1167" s="102"/>
      <c r="BE1167" s="104"/>
      <c r="BF1167" s="105"/>
      <c r="BG1167" s="102"/>
      <c r="BH1167" s="102"/>
      <c r="BI1167" s="106"/>
      <c r="BK1167" s="99"/>
      <c r="BL1167" s="99"/>
    </row>
    <row r="1168" spans="47:64" ht="21" hidden="1" customHeight="1" x14ac:dyDescent="0.25">
      <c r="AU1168" s="99"/>
      <c r="AV1168" s="100"/>
      <c r="AY1168" s="101"/>
      <c r="AZ1168" s="101"/>
      <c r="BA1168" s="102"/>
      <c r="BB1168" s="103"/>
      <c r="BC1168" s="103"/>
      <c r="BD1168" s="102"/>
      <c r="BE1168" s="104"/>
      <c r="BF1168" s="105"/>
      <c r="BG1168" s="102"/>
      <c r="BH1168" s="102"/>
      <c r="BI1168" s="106"/>
      <c r="BK1168" s="99"/>
      <c r="BL1168" s="99"/>
    </row>
    <row r="1169" spans="47:64" ht="21" hidden="1" customHeight="1" x14ac:dyDescent="0.25">
      <c r="AU1169" s="99"/>
      <c r="AV1169" s="100"/>
      <c r="AY1169" s="101"/>
      <c r="AZ1169" s="101"/>
      <c r="BA1169" s="102"/>
      <c r="BB1169" s="103"/>
      <c r="BC1169" s="103"/>
      <c r="BD1169" s="102"/>
      <c r="BE1169" s="104"/>
      <c r="BF1169" s="105"/>
      <c r="BG1169" s="102"/>
      <c r="BH1169" s="102"/>
      <c r="BI1169" s="106"/>
      <c r="BK1169" s="99"/>
      <c r="BL1169" s="99"/>
    </row>
    <row r="1170" spans="47:64" ht="21" hidden="1" customHeight="1" x14ac:dyDescent="0.25">
      <c r="AU1170" s="99"/>
      <c r="AV1170" s="100"/>
      <c r="AY1170" s="101"/>
      <c r="AZ1170" s="101"/>
      <c r="BA1170" s="102"/>
      <c r="BB1170" s="103"/>
      <c r="BC1170" s="103"/>
      <c r="BD1170" s="102"/>
      <c r="BE1170" s="104"/>
      <c r="BF1170" s="105"/>
      <c r="BG1170" s="102"/>
      <c r="BH1170" s="102"/>
      <c r="BI1170" s="106"/>
      <c r="BK1170" s="99"/>
      <c r="BL1170" s="99"/>
    </row>
    <row r="1171" spans="47:64" ht="21" hidden="1" customHeight="1" x14ac:dyDescent="0.25">
      <c r="AU1171" s="99"/>
      <c r="AV1171" s="100"/>
      <c r="AY1171" s="101"/>
      <c r="AZ1171" s="101"/>
      <c r="BA1171" s="102"/>
      <c r="BB1171" s="103"/>
      <c r="BC1171" s="103"/>
      <c r="BD1171" s="102"/>
      <c r="BE1171" s="104"/>
      <c r="BF1171" s="105"/>
      <c r="BG1171" s="102"/>
      <c r="BH1171" s="102"/>
      <c r="BI1171" s="106"/>
      <c r="BK1171" s="99"/>
      <c r="BL1171" s="99"/>
    </row>
    <row r="1172" spans="47:64" ht="21" hidden="1" customHeight="1" x14ac:dyDescent="0.25">
      <c r="AU1172" s="99"/>
      <c r="AV1172" s="100"/>
      <c r="AY1172" s="101"/>
      <c r="AZ1172" s="101"/>
      <c r="BA1172" s="102"/>
      <c r="BB1172" s="103"/>
      <c r="BC1172" s="103"/>
      <c r="BD1172" s="102"/>
      <c r="BE1172" s="104"/>
      <c r="BF1172" s="105"/>
      <c r="BG1172" s="102"/>
      <c r="BH1172" s="102"/>
      <c r="BI1172" s="106"/>
      <c r="BK1172" s="99"/>
      <c r="BL1172" s="99"/>
    </row>
    <row r="1173" spans="47:64" ht="21" hidden="1" customHeight="1" x14ac:dyDescent="0.25">
      <c r="AU1173" s="99"/>
      <c r="AV1173" s="100"/>
      <c r="AY1173" s="101"/>
      <c r="AZ1173" s="101"/>
      <c r="BA1173" s="102"/>
      <c r="BB1173" s="103"/>
      <c r="BC1173" s="103"/>
      <c r="BD1173" s="102"/>
      <c r="BE1173" s="104"/>
      <c r="BF1173" s="105"/>
      <c r="BG1173" s="102"/>
      <c r="BH1173" s="102"/>
      <c r="BI1173" s="106"/>
      <c r="BK1173" s="99"/>
      <c r="BL1173" s="99"/>
    </row>
    <row r="1174" spans="47:64" ht="21" hidden="1" customHeight="1" x14ac:dyDescent="0.25">
      <c r="AU1174" s="99"/>
      <c r="AV1174" s="100"/>
      <c r="AY1174" s="101"/>
      <c r="AZ1174" s="101"/>
      <c r="BA1174" s="102"/>
      <c r="BB1174" s="103"/>
      <c r="BC1174" s="103"/>
      <c r="BD1174" s="102"/>
      <c r="BE1174" s="104"/>
      <c r="BF1174" s="105"/>
      <c r="BG1174" s="102"/>
      <c r="BH1174" s="102"/>
      <c r="BI1174" s="106"/>
      <c r="BK1174" s="99"/>
      <c r="BL1174" s="99"/>
    </row>
    <row r="1175" spans="47:64" ht="21" hidden="1" customHeight="1" x14ac:dyDescent="0.25">
      <c r="AU1175" s="99"/>
      <c r="AV1175" s="100"/>
      <c r="AY1175" s="101"/>
      <c r="AZ1175" s="101"/>
      <c r="BA1175" s="102"/>
      <c r="BB1175" s="103"/>
      <c r="BC1175" s="103"/>
      <c r="BD1175" s="102"/>
      <c r="BE1175" s="104"/>
      <c r="BF1175" s="105"/>
      <c r="BG1175" s="102"/>
      <c r="BH1175" s="102"/>
      <c r="BI1175" s="106"/>
      <c r="BK1175" s="99"/>
      <c r="BL1175" s="99"/>
    </row>
    <row r="1176" spans="47:64" ht="21" hidden="1" customHeight="1" x14ac:dyDescent="0.25">
      <c r="AU1176" s="99"/>
      <c r="AV1176" s="100"/>
      <c r="AY1176" s="101"/>
      <c r="AZ1176" s="101"/>
      <c r="BA1176" s="102"/>
      <c r="BB1176" s="103"/>
      <c r="BC1176" s="103"/>
      <c r="BD1176" s="102"/>
      <c r="BE1176" s="104"/>
      <c r="BF1176" s="105"/>
      <c r="BG1176" s="102"/>
      <c r="BH1176" s="102"/>
      <c r="BI1176" s="106"/>
      <c r="BK1176" s="99"/>
      <c r="BL1176" s="99"/>
    </row>
    <row r="1177" spans="47:64" ht="21" hidden="1" customHeight="1" x14ac:dyDescent="0.25">
      <c r="AU1177" s="99"/>
      <c r="AV1177" s="100"/>
      <c r="AY1177" s="101"/>
      <c r="AZ1177" s="101"/>
      <c r="BA1177" s="102"/>
      <c r="BB1177" s="103"/>
      <c r="BC1177" s="103"/>
      <c r="BD1177" s="102"/>
      <c r="BE1177" s="104"/>
      <c r="BF1177" s="105"/>
      <c r="BG1177" s="102"/>
      <c r="BH1177" s="102"/>
      <c r="BI1177" s="106"/>
      <c r="BK1177" s="99"/>
      <c r="BL1177" s="99"/>
    </row>
    <row r="1178" spans="47:64" ht="21" hidden="1" customHeight="1" x14ac:dyDescent="0.25">
      <c r="AU1178" s="99"/>
      <c r="AV1178" s="100"/>
      <c r="AY1178" s="101"/>
      <c r="AZ1178" s="101"/>
      <c r="BA1178" s="102"/>
      <c r="BB1178" s="103"/>
      <c r="BC1178" s="103"/>
      <c r="BD1178" s="102"/>
      <c r="BE1178" s="104"/>
      <c r="BF1178" s="105"/>
      <c r="BG1178" s="102"/>
      <c r="BH1178" s="102"/>
      <c r="BI1178" s="106"/>
      <c r="BK1178" s="99"/>
      <c r="BL1178" s="99"/>
    </row>
    <row r="1179" spans="47:64" ht="21" hidden="1" customHeight="1" x14ac:dyDescent="0.25">
      <c r="AU1179" s="99"/>
      <c r="AV1179" s="100"/>
      <c r="AY1179" s="101"/>
      <c r="AZ1179" s="101"/>
      <c r="BA1179" s="102"/>
      <c r="BB1179" s="103"/>
      <c r="BC1179" s="103"/>
      <c r="BD1179" s="102"/>
      <c r="BE1179" s="104"/>
      <c r="BF1179" s="105"/>
      <c r="BG1179" s="102"/>
      <c r="BH1179" s="102"/>
      <c r="BI1179" s="106"/>
      <c r="BK1179" s="99"/>
      <c r="BL1179" s="99"/>
    </row>
    <row r="1180" spans="47:64" ht="21" hidden="1" customHeight="1" x14ac:dyDescent="0.25">
      <c r="AU1180" s="99"/>
      <c r="AV1180" s="100"/>
      <c r="AY1180" s="101"/>
      <c r="AZ1180" s="101"/>
      <c r="BA1180" s="102"/>
      <c r="BB1180" s="103"/>
      <c r="BC1180" s="103"/>
      <c r="BD1180" s="102"/>
      <c r="BE1180" s="104"/>
      <c r="BF1180" s="105"/>
      <c r="BG1180" s="102"/>
      <c r="BH1180" s="102"/>
      <c r="BI1180" s="106"/>
      <c r="BK1180" s="99"/>
      <c r="BL1180" s="99"/>
    </row>
    <row r="1181" spans="47:64" ht="21" hidden="1" customHeight="1" x14ac:dyDescent="0.25">
      <c r="AU1181" s="99"/>
      <c r="AV1181" s="100"/>
      <c r="AY1181" s="101"/>
      <c r="AZ1181" s="101"/>
      <c r="BA1181" s="102"/>
      <c r="BB1181" s="103"/>
      <c r="BC1181" s="103"/>
      <c r="BD1181" s="102"/>
      <c r="BE1181" s="101"/>
      <c r="BF1181" s="105"/>
      <c r="BG1181" s="102"/>
      <c r="BH1181" s="102"/>
      <c r="BI1181" s="123"/>
      <c r="BK1181" s="99"/>
      <c r="BL1181" s="99"/>
    </row>
    <row r="1182" spans="47:64" ht="21" hidden="1" customHeight="1" x14ac:dyDescent="0.25">
      <c r="AU1182" s="99"/>
      <c r="AV1182" s="100"/>
      <c r="AY1182" s="101"/>
      <c r="AZ1182" s="101"/>
      <c r="BA1182" s="102"/>
      <c r="BB1182" s="103"/>
      <c r="BC1182" s="103"/>
      <c r="BD1182" s="102"/>
      <c r="BE1182" s="101"/>
      <c r="BF1182" s="105"/>
      <c r="BG1182" s="102"/>
      <c r="BH1182" s="102"/>
      <c r="BI1182" s="123"/>
      <c r="BK1182" s="99"/>
      <c r="BL1182" s="99"/>
    </row>
    <row r="1183" spans="47:64" ht="21" hidden="1" customHeight="1" x14ac:dyDescent="0.25">
      <c r="AU1183" s="99"/>
      <c r="AV1183" s="100"/>
      <c r="AY1183" s="101"/>
      <c r="AZ1183" s="101"/>
      <c r="BA1183" s="102"/>
      <c r="BB1183" s="103"/>
      <c r="BC1183" s="103"/>
      <c r="BD1183" s="102"/>
      <c r="BE1183" s="104"/>
      <c r="BF1183" s="105"/>
      <c r="BG1183" s="102"/>
      <c r="BH1183" s="102"/>
      <c r="BI1183" s="106"/>
      <c r="BK1183" s="99"/>
      <c r="BL1183" s="99"/>
    </row>
    <row r="1184" spans="47:64" ht="21" hidden="1" customHeight="1" x14ac:dyDescent="0.25">
      <c r="AU1184" s="99"/>
      <c r="AV1184" s="100"/>
      <c r="AY1184" s="101"/>
      <c r="AZ1184" s="101"/>
      <c r="BA1184" s="102"/>
      <c r="BB1184" s="103"/>
      <c r="BC1184" s="103"/>
      <c r="BD1184" s="102"/>
      <c r="BE1184" s="104"/>
      <c r="BF1184" s="105"/>
      <c r="BG1184" s="102"/>
      <c r="BH1184" s="102"/>
      <c r="BI1184" s="106"/>
      <c r="BK1184" s="99"/>
      <c r="BL1184" s="99"/>
    </row>
    <row r="1185" spans="47:64" ht="21" hidden="1" customHeight="1" x14ac:dyDescent="0.25">
      <c r="AU1185" s="99"/>
      <c r="AV1185" s="100"/>
      <c r="AY1185" s="101"/>
      <c r="AZ1185" s="101"/>
      <c r="BA1185" s="102"/>
      <c r="BB1185" s="103"/>
      <c r="BC1185" s="103"/>
      <c r="BD1185" s="102"/>
      <c r="BE1185" s="104"/>
      <c r="BF1185" s="105"/>
      <c r="BG1185" s="102"/>
      <c r="BH1185" s="102"/>
      <c r="BI1185" s="106"/>
      <c r="BK1185" s="99"/>
      <c r="BL1185" s="99"/>
    </row>
    <row r="1186" spans="47:64" ht="21" hidden="1" customHeight="1" x14ac:dyDescent="0.25">
      <c r="AU1186" s="99"/>
      <c r="AV1186" s="100"/>
      <c r="AY1186" s="101"/>
      <c r="AZ1186" s="101"/>
      <c r="BA1186" s="102"/>
      <c r="BB1186" s="103"/>
      <c r="BC1186" s="103"/>
      <c r="BD1186" s="102"/>
      <c r="BE1186" s="104"/>
      <c r="BF1186" s="105"/>
      <c r="BG1186" s="102"/>
      <c r="BH1186" s="102"/>
      <c r="BI1186" s="106"/>
      <c r="BK1186" s="99"/>
      <c r="BL1186" s="99"/>
    </row>
    <row r="1187" spans="47:64" ht="21" hidden="1" customHeight="1" x14ac:dyDescent="0.25">
      <c r="AU1187" s="99"/>
      <c r="AV1187" s="100"/>
      <c r="AY1187" s="101"/>
      <c r="AZ1187" s="101"/>
      <c r="BA1187" s="102"/>
      <c r="BB1187" s="103"/>
      <c r="BC1187" s="103"/>
      <c r="BD1187" s="102"/>
      <c r="BE1187" s="104"/>
      <c r="BF1187" s="105"/>
      <c r="BG1187" s="102"/>
      <c r="BH1187" s="102"/>
      <c r="BI1187" s="106"/>
      <c r="BK1187" s="99"/>
      <c r="BL1187" s="99"/>
    </row>
    <row r="1188" spans="47:64" ht="21" hidden="1" customHeight="1" x14ac:dyDescent="0.25">
      <c r="AU1188" s="99"/>
      <c r="AV1188" s="100"/>
      <c r="AY1188" s="101"/>
      <c r="AZ1188" s="101"/>
      <c r="BA1188" s="102"/>
      <c r="BB1188" s="103"/>
      <c r="BC1188" s="103"/>
      <c r="BD1188" s="102"/>
      <c r="BE1188" s="104"/>
      <c r="BF1188" s="105"/>
      <c r="BG1188" s="102"/>
      <c r="BH1188" s="102"/>
      <c r="BI1188" s="106"/>
      <c r="BK1188" s="99"/>
      <c r="BL1188" s="99"/>
    </row>
    <row r="1189" spans="47:64" ht="21" hidden="1" customHeight="1" x14ac:dyDescent="0.25">
      <c r="AU1189" s="99"/>
      <c r="AV1189" s="100"/>
      <c r="AY1189" s="101"/>
      <c r="AZ1189" s="101"/>
      <c r="BA1189" s="102"/>
      <c r="BB1189" s="103"/>
      <c r="BC1189" s="103"/>
      <c r="BD1189" s="102"/>
      <c r="BE1189" s="104"/>
      <c r="BF1189" s="105"/>
      <c r="BG1189" s="102"/>
      <c r="BH1189" s="102"/>
      <c r="BI1189" s="106"/>
      <c r="BK1189" s="99"/>
      <c r="BL1189" s="99"/>
    </row>
    <row r="1190" spans="47:64" ht="21" hidden="1" customHeight="1" x14ac:dyDescent="0.25">
      <c r="AU1190" s="99"/>
      <c r="AV1190" s="100"/>
      <c r="AY1190" s="101"/>
      <c r="AZ1190" s="101"/>
      <c r="BA1190" s="102"/>
      <c r="BB1190" s="103"/>
      <c r="BC1190" s="103"/>
      <c r="BD1190" s="102"/>
      <c r="BE1190" s="104"/>
      <c r="BF1190" s="105"/>
      <c r="BG1190" s="102"/>
      <c r="BH1190" s="102"/>
      <c r="BI1190" s="106"/>
      <c r="BK1190" s="99"/>
      <c r="BL1190" s="99"/>
    </row>
    <row r="1191" spans="47:64" ht="21" hidden="1" customHeight="1" x14ac:dyDescent="0.25">
      <c r="AU1191" s="99"/>
      <c r="AV1191" s="100"/>
      <c r="AY1191" s="101"/>
      <c r="AZ1191" s="101"/>
      <c r="BA1191" s="102"/>
      <c r="BB1191" s="103"/>
      <c r="BC1191" s="103"/>
      <c r="BD1191" s="102"/>
      <c r="BE1191" s="104"/>
      <c r="BF1191" s="105"/>
      <c r="BG1191" s="102"/>
      <c r="BH1191" s="102"/>
      <c r="BI1191" s="106"/>
      <c r="BK1191" s="99"/>
      <c r="BL1191" s="99"/>
    </row>
    <row r="1192" spans="47:64" ht="21" hidden="1" customHeight="1" x14ac:dyDescent="0.25">
      <c r="AU1192" s="99"/>
      <c r="AV1192" s="100"/>
      <c r="AY1192" s="101"/>
      <c r="AZ1192" s="101"/>
      <c r="BA1192" s="102"/>
      <c r="BB1192" s="103"/>
      <c r="BC1192" s="103"/>
      <c r="BD1192" s="102"/>
      <c r="BE1192" s="104"/>
      <c r="BF1192" s="105"/>
      <c r="BG1192" s="102"/>
      <c r="BH1192" s="102"/>
      <c r="BI1192" s="106"/>
      <c r="BK1192" s="99"/>
      <c r="BL1192" s="99"/>
    </row>
    <row r="1193" spans="47:64" ht="21" hidden="1" customHeight="1" x14ac:dyDescent="0.25">
      <c r="AU1193" s="99"/>
      <c r="AV1193" s="100"/>
      <c r="AY1193" s="101"/>
      <c r="AZ1193" s="101"/>
      <c r="BA1193" s="102"/>
      <c r="BB1193" s="103"/>
      <c r="BC1193" s="103"/>
      <c r="BD1193" s="102"/>
      <c r="BE1193" s="104"/>
      <c r="BF1193" s="105"/>
      <c r="BG1193" s="102"/>
      <c r="BH1193" s="102"/>
      <c r="BI1193" s="106"/>
      <c r="BK1193" s="99"/>
      <c r="BL1193" s="99"/>
    </row>
    <row r="1194" spans="47:64" ht="21" hidden="1" customHeight="1" x14ac:dyDescent="0.25">
      <c r="AU1194" s="99"/>
      <c r="AV1194" s="100"/>
      <c r="AY1194" s="101"/>
      <c r="AZ1194" s="101"/>
      <c r="BA1194" s="102"/>
      <c r="BB1194" s="103"/>
      <c r="BC1194" s="103"/>
      <c r="BD1194" s="102"/>
      <c r="BE1194" s="104"/>
      <c r="BF1194" s="105"/>
      <c r="BG1194" s="102"/>
      <c r="BH1194" s="102"/>
      <c r="BI1194" s="106"/>
      <c r="BK1194" s="99"/>
      <c r="BL1194" s="99"/>
    </row>
    <row r="1195" spans="47:64" ht="21" hidden="1" customHeight="1" x14ac:dyDescent="0.25">
      <c r="AU1195" s="99"/>
      <c r="AV1195" s="100"/>
      <c r="AY1195" s="101"/>
      <c r="AZ1195" s="101"/>
      <c r="BA1195" s="102"/>
      <c r="BB1195" s="103"/>
      <c r="BC1195" s="103"/>
      <c r="BD1195" s="102"/>
      <c r="BE1195" s="104"/>
      <c r="BF1195" s="105"/>
      <c r="BG1195" s="102"/>
      <c r="BH1195" s="102"/>
      <c r="BI1195" s="106"/>
      <c r="BK1195" s="99"/>
      <c r="BL1195" s="99"/>
    </row>
    <row r="1196" spans="47:64" ht="21" hidden="1" customHeight="1" x14ac:dyDescent="0.25">
      <c r="AU1196" s="99"/>
      <c r="AV1196" s="100"/>
      <c r="AY1196" s="101"/>
      <c r="AZ1196" s="101"/>
      <c r="BA1196" s="102"/>
      <c r="BB1196" s="103"/>
      <c r="BC1196" s="103"/>
      <c r="BD1196" s="102"/>
      <c r="BE1196" s="104"/>
      <c r="BF1196" s="105"/>
      <c r="BG1196" s="102"/>
      <c r="BH1196" s="102"/>
      <c r="BI1196" s="106"/>
      <c r="BK1196" s="99"/>
      <c r="BL1196" s="99"/>
    </row>
    <row r="1197" spans="47:64" ht="21" hidden="1" customHeight="1" x14ac:dyDescent="0.25">
      <c r="AU1197" s="99"/>
      <c r="AV1197" s="100"/>
      <c r="AY1197" s="101"/>
      <c r="AZ1197" s="101"/>
      <c r="BA1197" s="102"/>
      <c r="BB1197" s="103"/>
      <c r="BC1197" s="103"/>
      <c r="BD1197" s="102"/>
      <c r="BE1197" s="104"/>
      <c r="BF1197" s="105"/>
      <c r="BG1197" s="102"/>
      <c r="BH1197" s="102"/>
      <c r="BI1197" s="106"/>
      <c r="BK1197" s="99"/>
      <c r="BL1197" s="99"/>
    </row>
    <row r="1198" spans="47:64" ht="21" hidden="1" customHeight="1" x14ac:dyDescent="0.25">
      <c r="AU1198" s="99"/>
      <c r="AV1198" s="100"/>
      <c r="AY1198" s="101"/>
      <c r="AZ1198" s="101"/>
      <c r="BA1198" s="102"/>
      <c r="BB1198" s="103"/>
      <c r="BC1198" s="103"/>
      <c r="BD1198" s="102"/>
      <c r="BE1198" s="104"/>
      <c r="BF1198" s="105"/>
      <c r="BG1198" s="102"/>
      <c r="BH1198" s="102"/>
      <c r="BI1198" s="106"/>
      <c r="BK1198" s="99"/>
      <c r="BL1198" s="99"/>
    </row>
    <row r="1199" spans="47:64" ht="21" hidden="1" customHeight="1" x14ac:dyDescent="0.25">
      <c r="AU1199" s="99"/>
      <c r="AV1199" s="100"/>
      <c r="AY1199" s="101"/>
      <c r="AZ1199" s="101"/>
      <c r="BA1199" s="102"/>
      <c r="BB1199" s="103"/>
      <c r="BC1199" s="103"/>
      <c r="BD1199" s="102"/>
      <c r="BE1199" s="104"/>
      <c r="BF1199" s="105"/>
      <c r="BG1199" s="102"/>
      <c r="BH1199" s="102"/>
      <c r="BI1199" s="106"/>
      <c r="BK1199" s="99"/>
      <c r="BL1199" s="99"/>
    </row>
    <row r="1200" spans="47:64" ht="21" hidden="1" customHeight="1" x14ac:dyDescent="0.25">
      <c r="AU1200" s="99"/>
      <c r="AV1200" s="100"/>
      <c r="AY1200" s="101"/>
      <c r="AZ1200" s="101"/>
      <c r="BA1200" s="102"/>
      <c r="BB1200" s="103"/>
      <c r="BC1200" s="103"/>
      <c r="BD1200" s="102"/>
      <c r="BE1200" s="104"/>
      <c r="BF1200" s="105"/>
      <c r="BG1200" s="102"/>
      <c r="BH1200" s="102"/>
      <c r="BI1200" s="106"/>
      <c r="BK1200" s="99"/>
      <c r="BL1200" s="99"/>
    </row>
    <row r="1201" spans="47:64" ht="21" hidden="1" customHeight="1" x14ac:dyDescent="0.25">
      <c r="AU1201" s="99"/>
      <c r="AV1201" s="100"/>
      <c r="AY1201" s="101"/>
      <c r="AZ1201" s="101"/>
      <c r="BA1201" s="102"/>
      <c r="BB1201" s="103"/>
      <c r="BC1201" s="103"/>
      <c r="BD1201" s="102"/>
      <c r="BE1201" s="104"/>
      <c r="BF1201" s="105"/>
      <c r="BG1201" s="102"/>
      <c r="BH1201" s="102"/>
      <c r="BI1201" s="106"/>
      <c r="BK1201" s="99"/>
      <c r="BL1201" s="99"/>
    </row>
    <row r="1202" spans="47:64" ht="21" hidden="1" customHeight="1" x14ac:dyDescent="0.25">
      <c r="AU1202" s="99"/>
      <c r="AV1202" s="100"/>
      <c r="AY1202" s="101"/>
      <c r="AZ1202" s="101"/>
      <c r="BA1202" s="102"/>
      <c r="BB1202" s="103"/>
      <c r="BC1202" s="103"/>
      <c r="BD1202" s="102"/>
      <c r="BE1202" s="104"/>
      <c r="BF1202" s="105"/>
      <c r="BG1202" s="102"/>
      <c r="BH1202" s="102"/>
      <c r="BI1202" s="106"/>
      <c r="BK1202" s="99"/>
      <c r="BL1202" s="99"/>
    </row>
    <row r="1203" spans="47:64" ht="21" hidden="1" customHeight="1" x14ac:dyDescent="0.25">
      <c r="AU1203" s="99"/>
      <c r="AV1203" s="100"/>
      <c r="AY1203" s="101"/>
      <c r="AZ1203" s="101"/>
      <c r="BA1203" s="102"/>
      <c r="BB1203" s="103"/>
      <c r="BC1203" s="103"/>
      <c r="BD1203" s="102"/>
      <c r="BE1203" s="104"/>
      <c r="BF1203" s="105"/>
      <c r="BG1203" s="102"/>
      <c r="BH1203" s="102"/>
      <c r="BI1203" s="106"/>
      <c r="BK1203" s="99"/>
      <c r="BL1203" s="99"/>
    </row>
    <row r="1204" spans="47:64" ht="21" hidden="1" customHeight="1" x14ac:dyDescent="0.25">
      <c r="AU1204" s="99"/>
      <c r="AV1204" s="100"/>
      <c r="AY1204" s="101"/>
      <c r="AZ1204" s="101"/>
      <c r="BA1204" s="102"/>
      <c r="BB1204" s="103"/>
      <c r="BC1204" s="103"/>
      <c r="BD1204" s="102"/>
      <c r="BE1204" s="104"/>
      <c r="BF1204" s="105"/>
      <c r="BG1204" s="102"/>
      <c r="BH1204" s="102"/>
      <c r="BI1204" s="106"/>
      <c r="BK1204" s="99"/>
      <c r="BL1204" s="99"/>
    </row>
    <row r="1205" spans="47:64" ht="21" hidden="1" customHeight="1" x14ac:dyDescent="0.25">
      <c r="AU1205" s="99"/>
      <c r="AV1205" s="100"/>
      <c r="AY1205" s="101"/>
      <c r="AZ1205" s="101"/>
      <c r="BA1205" s="102"/>
      <c r="BB1205" s="103"/>
      <c r="BC1205" s="103"/>
      <c r="BD1205" s="102"/>
      <c r="BE1205" s="104"/>
      <c r="BF1205" s="105"/>
      <c r="BG1205" s="102"/>
      <c r="BH1205" s="102"/>
      <c r="BI1205" s="106"/>
      <c r="BK1205" s="99"/>
      <c r="BL1205" s="99"/>
    </row>
    <row r="1206" spans="47:64" ht="21" hidden="1" customHeight="1" x14ac:dyDescent="0.25">
      <c r="AU1206" s="99"/>
      <c r="AV1206" s="100"/>
      <c r="AY1206" s="101"/>
      <c r="AZ1206" s="101"/>
      <c r="BA1206" s="102"/>
      <c r="BB1206" s="103"/>
      <c r="BC1206" s="103"/>
      <c r="BD1206" s="102"/>
      <c r="BE1206" s="104"/>
      <c r="BF1206" s="105"/>
      <c r="BG1206" s="102"/>
      <c r="BH1206" s="102"/>
      <c r="BI1206" s="106"/>
      <c r="BK1206" s="99"/>
      <c r="BL1206" s="99"/>
    </row>
    <row r="1207" spans="47:64" ht="21" hidden="1" customHeight="1" x14ac:dyDescent="0.25">
      <c r="AU1207" s="99"/>
      <c r="AV1207" s="100"/>
      <c r="AY1207" s="101"/>
      <c r="AZ1207" s="101"/>
      <c r="BA1207" s="102"/>
      <c r="BB1207" s="103"/>
      <c r="BC1207" s="103"/>
      <c r="BD1207" s="102"/>
      <c r="BE1207" s="104"/>
      <c r="BF1207" s="105"/>
      <c r="BG1207" s="102"/>
      <c r="BH1207" s="102"/>
      <c r="BI1207" s="106"/>
      <c r="BK1207" s="99"/>
      <c r="BL1207" s="99"/>
    </row>
    <row r="1208" spans="47:64" ht="21" hidden="1" customHeight="1" x14ac:dyDescent="0.25">
      <c r="AU1208" s="99"/>
      <c r="AV1208" s="100"/>
      <c r="AY1208" s="101"/>
      <c r="AZ1208" s="101"/>
      <c r="BA1208" s="102"/>
      <c r="BB1208" s="103"/>
      <c r="BC1208" s="103"/>
      <c r="BD1208" s="102"/>
      <c r="BE1208" s="104"/>
      <c r="BF1208" s="105"/>
      <c r="BG1208" s="102"/>
      <c r="BH1208" s="102"/>
      <c r="BI1208" s="106"/>
      <c r="BK1208" s="99"/>
      <c r="BL1208" s="99"/>
    </row>
    <row r="1209" spans="47:64" ht="21" hidden="1" customHeight="1" x14ac:dyDescent="0.25">
      <c r="AU1209" s="99"/>
      <c r="AV1209" s="100"/>
      <c r="AY1209" s="101"/>
      <c r="AZ1209" s="101"/>
      <c r="BA1209" s="102"/>
      <c r="BB1209" s="103"/>
      <c r="BC1209" s="103"/>
      <c r="BD1209" s="102"/>
      <c r="BE1209" s="104"/>
      <c r="BF1209" s="105"/>
      <c r="BG1209" s="102"/>
      <c r="BH1209" s="102"/>
      <c r="BI1209" s="106"/>
      <c r="BK1209" s="99"/>
      <c r="BL1209" s="99"/>
    </row>
    <row r="1210" spans="47:64" ht="21" hidden="1" customHeight="1" x14ac:dyDescent="0.25">
      <c r="AU1210" s="99"/>
      <c r="AV1210" s="100"/>
      <c r="AY1210" s="101"/>
      <c r="AZ1210" s="101"/>
      <c r="BA1210" s="102"/>
      <c r="BB1210" s="103"/>
      <c r="BC1210" s="103"/>
      <c r="BD1210" s="102"/>
      <c r="BE1210" s="104"/>
      <c r="BF1210" s="105"/>
      <c r="BG1210" s="102"/>
      <c r="BH1210" s="102"/>
      <c r="BI1210" s="106"/>
      <c r="BK1210" s="99"/>
      <c r="BL1210" s="99"/>
    </row>
    <row r="1211" spans="47:64" ht="21" hidden="1" customHeight="1" x14ac:dyDescent="0.25">
      <c r="AU1211" s="99"/>
      <c r="AV1211" s="100"/>
      <c r="AY1211" s="101"/>
      <c r="AZ1211" s="101"/>
      <c r="BA1211" s="102"/>
      <c r="BB1211" s="103"/>
      <c r="BC1211" s="103"/>
      <c r="BD1211" s="102"/>
      <c r="BE1211" s="104"/>
      <c r="BF1211" s="105"/>
      <c r="BG1211" s="102"/>
      <c r="BH1211" s="102"/>
      <c r="BI1211" s="106"/>
      <c r="BK1211" s="99"/>
      <c r="BL1211" s="99"/>
    </row>
    <row r="1212" spans="47:64" ht="21" hidden="1" customHeight="1" x14ac:dyDescent="0.25">
      <c r="AU1212" s="99"/>
      <c r="AV1212" s="100"/>
      <c r="AY1212" s="101"/>
      <c r="AZ1212" s="101"/>
      <c r="BA1212" s="102"/>
      <c r="BB1212" s="103"/>
      <c r="BC1212" s="103"/>
      <c r="BD1212" s="102"/>
      <c r="BE1212" s="104"/>
      <c r="BF1212" s="105"/>
      <c r="BG1212" s="102"/>
      <c r="BH1212" s="102"/>
      <c r="BI1212" s="106"/>
      <c r="BK1212" s="99"/>
      <c r="BL1212" s="99"/>
    </row>
    <row r="1213" spans="47:64" ht="21" hidden="1" customHeight="1" x14ac:dyDescent="0.25">
      <c r="AU1213" s="99"/>
      <c r="AV1213" s="100"/>
      <c r="AY1213" s="101"/>
      <c r="AZ1213" s="101"/>
      <c r="BA1213" s="102"/>
      <c r="BB1213" s="103"/>
      <c r="BC1213" s="103"/>
      <c r="BD1213" s="102"/>
      <c r="BE1213" s="104"/>
      <c r="BF1213" s="105"/>
      <c r="BG1213" s="102"/>
      <c r="BH1213" s="102"/>
      <c r="BI1213" s="106"/>
      <c r="BK1213" s="99"/>
      <c r="BL1213" s="99"/>
    </row>
    <row r="1214" spans="47:64" ht="21" hidden="1" customHeight="1" x14ac:dyDescent="0.25">
      <c r="AU1214" s="99"/>
      <c r="AV1214" s="100"/>
      <c r="AY1214" s="101"/>
      <c r="AZ1214" s="101"/>
      <c r="BA1214" s="102"/>
      <c r="BB1214" s="103"/>
      <c r="BC1214" s="103"/>
      <c r="BD1214" s="102"/>
      <c r="BE1214" s="104"/>
      <c r="BF1214" s="105"/>
      <c r="BG1214" s="102"/>
      <c r="BH1214" s="102"/>
      <c r="BI1214" s="106"/>
      <c r="BK1214" s="99"/>
      <c r="BL1214" s="99"/>
    </row>
    <row r="1215" spans="47:64" ht="21" hidden="1" customHeight="1" x14ac:dyDescent="0.25">
      <c r="AU1215" s="99"/>
      <c r="AV1215" s="100"/>
      <c r="AY1215" s="101"/>
      <c r="AZ1215" s="101"/>
      <c r="BA1215" s="102"/>
      <c r="BB1215" s="103"/>
      <c r="BC1215" s="103"/>
      <c r="BD1215" s="102"/>
      <c r="BE1215" s="104"/>
      <c r="BF1215" s="105"/>
      <c r="BG1215" s="102"/>
      <c r="BH1215" s="102"/>
      <c r="BI1215" s="106"/>
      <c r="BK1215" s="99"/>
      <c r="BL1215" s="99"/>
    </row>
    <row r="1216" spans="47:64" ht="21" hidden="1" customHeight="1" x14ac:dyDescent="0.25">
      <c r="AU1216" s="99"/>
      <c r="AV1216" s="100"/>
      <c r="AY1216" s="101"/>
      <c r="AZ1216" s="101"/>
      <c r="BA1216" s="102"/>
      <c r="BB1216" s="103"/>
      <c r="BC1216" s="103"/>
      <c r="BD1216" s="102"/>
      <c r="BE1216" s="104"/>
      <c r="BF1216" s="105"/>
      <c r="BG1216" s="102"/>
      <c r="BH1216" s="102"/>
      <c r="BI1216" s="106"/>
      <c r="BK1216" s="99"/>
      <c r="BL1216" s="99"/>
    </row>
    <row r="1217" spans="47:64" ht="21" hidden="1" customHeight="1" x14ac:dyDescent="0.25">
      <c r="AU1217" s="99"/>
      <c r="AV1217" s="100"/>
      <c r="AY1217" s="101"/>
      <c r="AZ1217" s="101"/>
      <c r="BA1217" s="102"/>
      <c r="BB1217" s="103"/>
      <c r="BC1217" s="103"/>
      <c r="BD1217" s="102"/>
      <c r="BE1217" s="104"/>
      <c r="BF1217" s="105"/>
      <c r="BG1217" s="102"/>
      <c r="BH1217" s="102"/>
      <c r="BI1217" s="106"/>
      <c r="BK1217" s="99"/>
      <c r="BL1217" s="99"/>
    </row>
    <row r="1218" spans="47:64" ht="21" hidden="1" customHeight="1" x14ac:dyDescent="0.25">
      <c r="AU1218" s="99"/>
      <c r="AV1218" s="100"/>
      <c r="AY1218" s="101"/>
      <c r="AZ1218" s="101"/>
      <c r="BA1218" s="102"/>
      <c r="BB1218" s="103"/>
      <c r="BC1218" s="103"/>
      <c r="BD1218" s="102"/>
      <c r="BE1218" s="104"/>
      <c r="BF1218" s="105"/>
      <c r="BG1218" s="102"/>
      <c r="BH1218" s="102"/>
      <c r="BI1218" s="106"/>
      <c r="BK1218" s="99"/>
      <c r="BL1218" s="99"/>
    </row>
    <row r="1219" spans="47:64" ht="21" hidden="1" customHeight="1" x14ac:dyDescent="0.25">
      <c r="AU1219" s="99"/>
      <c r="AV1219" s="100"/>
      <c r="AY1219" s="101"/>
      <c r="AZ1219" s="101"/>
      <c r="BA1219" s="102"/>
      <c r="BB1219" s="103"/>
      <c r="BC1219" s="103"/>
      <c r="BD1219" s="102"/>
      <c r="BE1219" s="104"/>
      <c r="BF1219" s="105"/>
      <c r="BG1219" s="102"/>
      <c r="BH1219" s="102"/>
      <c r="BI1219" s="106"/>
      <c r="BK1219" s="99"/>
      <c r="BL1219" s="99"/>
    </row>
    <row r="1220" spans="47:64" ht="21" hidden="1" customHeight="1" x14ac:dyDescent="0.25">
      <c r="AU1220" s="99"/>
      <c r="AV1220" s="100"/>
      <c r="AY1220" s="101"/>
      <c r="AZ1220" s="101"/>
      <c r="BA1220" s="102"/>
      <c r="BB1220" s="103"/>
      <c r="BC1220" s="103"/>
      <c r="BD1220" s="102"/>
      <c r="BE1220" s="104"/>
      <c r="BF1220" s="105"/>
      <c r="BG1220" s="102"/>
      <c r="BH1220" s="102"/>
      <c r="BI1220" s="106"/>
      <c r="BK1220" s="99"/>
      <c r="BL1220" s="99"/>
    </row>
    <row r="1221" spans="47:64" ht="21" hidden="1" customHeight="1" x14ac:dyDescent="0.25">
      <c r="AU1221" s="99"/>
      <c r="AV1221" s="100"/>
      <c r="AY1221" s="101"/>
      <c r="AZ1221" s="101"/>
      <c r="BA1221" s="102"/>
      <c r="BB1221" s="103"/>
      <c r="BC1221" s="103"/>
      <c r="BD1221" s="102"/>
      <c r="BE1221" s="104"/>
      <c r="BF1221" s="105"/>
      <c r="BG1221" s="102"/>
      <c r="BH1221" s="102"/>
      <c r="BI1221" s="106"/>
      <c r="BK1221" s="99"/>
      <c r="BL1221" s="99"/>
    </row>
    <row r="1222" spans="47:64" ht="21" hidden="1" customHeight="1" x14ac:dyDescent="0.25">
      <c r="AU1222" s="99"/>
      <c r="AV1222" s="100"/>
      <c r="AY1222" s="101"/>
      <c r="AZ1222" s="101"/>
      <c r="BA1222" s="102"/>
      <c r="BB1222" s="103"/>
      <c r="BC1222" s="103"/>
      <c r="BD1222" s="102"/>
      <c r="BE1222" s="104"/>
      <c r="BF1222" s="105"/>
      <c r="BG1222" s="102"/>
      <c r="BH1222" s="102"/>
      <c r="BI1222" s="106"/>
      <c r="BK1222" s="99"/>
      <c r="BL1222" s="99"/>
    </row>
    <row r="1223" spans="47:64" ht="21" hidden="1" customHeight="1" x14ac:dyDescent="0.25">
      <c r="AU1223" s="99"/>
      <c r="AV1223" s="100"/>
      <c r="AY1223" s="101"/>
      <c r="AZ1223" s="101"/>
      <c r="BA1223" s="102"/>
      <c r="BB1223" s="103"/>
      <c r="BC1223" s="103"/>
      <c r="BD1223" s="102"/>
      <c r="BE1223" s="104"/>
      <c r="BF1223" s="105"/>
      <c r="BG1223" s="102"/>
      <c r="BH1223" s="102"/>
      <c r="BI1223" s="106"/>
      <c r="BK1223" s="99"/>
      <c r="BL1223" s="99"/>
    </row>
    <row r="1224" spans="47:64" ht="21" hidden="1" customHeight="1" x14ac:dyDescent="0.25">
      <c r="AU1224" s="99"/>
      <c r="AV1224" s="100"/>
      <c r="AY1224" s="101"/>
      <c r="AZ1224" s="101"/>
      <c r="BA1224" s="102"/>
      <c r="BB1224" s="103"/>
      <c r="BC1224" s="103"/>
      <c r="BD1224" s="102"/>
      <c r="BE1224" s="104"/>
      <c r="BF1224" s="105"/>
      <c r="BG1224" s="102"/>
      <c r="BH1224" s="102"/>
      <c r="BI1224" s="106"/>
      <c r="BK1224" s="99"/>
      <c r="BL1224" s="99"/>
    </row>
    <row r="1225" spans="47:64" ht="21" hidden="1" customHeight="1" x14ac:dyDescent="0.25">
      <c r="AU1225" s="99"/>
      <c r="AV1225" s="100"/>
      <c r="AY1225" s="101"/>
      <c r="AZ1225" s="101"/>
      <c r="BA1225" s="102"/>
      <c r="BB1225" s="103"/>
      <c r="BC1225" s="103"/>
      <c r="BD1225" s="102"/>
      <c r="BE1225" s="104"/>
      <c r="BF1225" s="105"/>
      <c r="BG1225" s="102"/>
      <c r="BH1225" s="102"/>
      <c r="BI1225" s="106"/>
      <c r="BK1225" s="99"/>
      <c r="BL1225" s="99"/>
    </row>
    <row r="1226" spans="47:64" ht="21" hidden="1" customHeight="1" x14ac:dyDescent="0.25">
      <c r="AU1226" s="99"/>
      <c r="AV1226" s="100"/>
      <c r="AY1226" s="101"/>
      <c r="AZ1226" s="101"/>
      <c r="BA1226" s="102"/>
      <c r="BB1226" s="103"/>
      <c r="BC1226" s="103"/>
      <c r="BD1226" s="102"/>
      <c r="BE1226" s="104"/>
      <c r="BF1226" s="105"/>
      <c r="BG1226" s="102"/>
      <c r="BH1226" s="102"/>
      <c r="BI1226" s="106"/>
      <c r="BK1226" s="99"/>
      <c r="BL1226" s="99"/>
    </row>
    <row r="1227" spans="47:64" ht="21" hidden="1" customHeight="1" x14ac:dyDescent="0.25">
      <c r="AU1227" s="99"/>
      <c r="AV1227" s="100"/>
      <c r="AY1227" s="101"/>
      <c r="AZ1227" s="101"/>
      <c r="BA1227" s="102"/>
      <c r="BB1227" s="103"/>
      <c r="BC1227" s="103"/>
      <c r="BD1227" s="102"/>
      <c r="BE1227" s="104"/>
      <c r="BF1227" s="105"/>
      <c r="BG1227" s="102"/>
      <c r="BH1227" s="102"/>
      <c r="BI1227" s="106"/>
      <c r="BK1227" s="99"/>
      <c r="BL1227" s="99"/>
    </row>
    <row r="1228" spans="47:64" ht="21" hidden="1" customHeight="1" x14ac:dyDescent="0.25">
      <c r="AU1228" s="99"/>
      <c r="AV1228" s="100"/>
      <c r="AY1228" s="101"/>
      <c r="AZ1228" s="101"/>
      <c r="BA1228" s="102"/>
      <c r="BB1228" s="103"/>
      <c r="BC1228" s="103"/>
      <c r="BD1228" s="102"/>
      <c r="BE1228" s="104"/>
      <c r="BF1228" s="105"/>
      <c r="BG1228" s="102"/>
      <c r="BH1228" s="102"/>
      <c r="BI1228" s="106"/>
      <c r="BK1228" s="99"/>
      <c r="BL1228" s="99"/>
    </row>
    <row r="1229" spans="47:64" ht="21" hidden="1" customHeight="1" x14ac:dyDescent="0.25">
      <c r="AU1229" s="99"/>
      <c r="AV1229" s="100"/>
      <c r="AY1229" s="101"/>
      <c r="AZ1229" s="101"/>
      <c r="BA1229" s="102"/>
      <c r="BB1229" s="103"/>
      <c r="BC1229" s="103"/>
      <c r="BD1229" s="102"/>
      <c r="BE1229" s="104"/>
      <c r="BF1229" s="105"/>
      <c r="BG1229" s="102"/>
      <c r="BH1229" s="102"/>
      <c r="BI1229" s="106"/>
      <c r="BK1229" s="99"/>
      <c r="BL1229" s="99"/>
    </row>
    <row r="1230" spans="47:64" ht="21" hidden="1" customHeight="1" x14ac:dyDescent="0.25">
      <c r="AU1230" s="99"/>
      <c r="AV1230" s="100"/>
      <c r="AY1230" s="101"/>
      <c r="AZ1230" s="101"/>
      <c r="BA1230" s="102"/>
      <c r="BB1230" s="103"/>
      <c r="BC1230" s="103"/>
      <c r="BD1230" s="102"/>
      <c r="BE1230" s="104"/>
      <c r="BF1230" s="105"/>
      <c r="BG1230" s="102"/>
      <c r="BH1230" s="102"/>
      <c r="BI1230" s="106"/>
      <c r="BK1230" s="99"/>
      <c r="BL1230" s="99"/>
    </row>
    <row r="1231" spans="47:64" ht="21" hidden="1" customHeight="1" x14ac:dyDescent="0.25">
      <c r="AU1231" s="99"/>
      <c r="AV1231" s="100"/>
      <c r="AY1231" s="101"/>
      <c r="AZ1231" s="101"/>
      <c r="BA1231" s="102"/>
      <c r="BB1231" s="103"/>
      <c r="BC1231" s="103"/>
      <c r="BD1231" s="102"/>
      <c r="BE1231" s="104"/>
      <c r="BF1231" s="105"/>
      <c r="BG1231" s="102"/>
      <c r="BH1231" s="102"/>
      <c r="BI1231" s="106"/>
      <c r="BK1231" s="99"/>
      <c r="BL1231" s="99"/>
    </row>
    <row r="1232" spans="47:64" ht="21" hidden="1" customHeight="1" x14ac:dyDescent="0.25">
      <c r="AU1232" s="99"/>
      <c r="AV1232" s="100"/>
      <c r="AY1232" s="101"/>
      <c r="AZ1232" s="101"/>
      <c r="BA1232" s="102"/>
      <c r="BB1232" s="103"/>
      <c r="BC1232" s="103"/>
      <c r="BD1232" s="102"/>
      <c r="BE1232" s="104"/>
      <c r="BF1232" s="105"/>
      <c r="BG1232" s="102"/>
      <c r="BH1232" s="102"/>
      <c r="BI1232" s="106"/>
      <c r="BK1232" s="99"/>
      <c r="BL1232" s="99"/>
    </row>
    <row r="1233" spans="47:64" ht="21" hidden="1" customHeight="1" x14ac:dyDescent="0.25">
      <c r="AU1233" s="99"/>
      <c r="AV1233" s="100"/>
      <c r="AY1233" s="101"/>
      <c r="AZ1233" s="101"/>
      <c r="BA1233" s="102"/>
      <c r="BB1233" s="103"/>
      <c r="BC1233" s="103"/>
      <c r="BD1233" s="102"/>
      <c r="BE1233" s="104"/>
      <c r="BF1233" s="105"/>
      <c r="BG1233" s="102"/>
      <c r="BH1233" s="102"/>
      <c r="BI1233" s="106"/>
      <c r="BK1233" s="99"/>
      <c r="BL1233" s="99"/>
    </row>
    <row r="1234" spans="47:64" ht="21" hidden="1" customHeight="1" x14ac:dyDescent="0.25">
      <c r="AU1234" s="99"/>
      <c r="AV1234" s="100"/>
      <c r="AY1234" s="101"/>
      <c r="AZ1234" s="101"/>
      <c r="BA1234" s="102"/>
      <c r="BB1234" s="103"/>
      <c r="BC1234" s="103"/>
      <c r="BD1234" s="102"/>
      <c r="BE1234" s="104"/>
      <c r="BF1234" s="105"/>
      <c r="BG1234" s="102"/>
      <c r="BH1234" s="102"/>
      <c r="BI1234" s="106"/>
      <c r="BK1234" s="99"/>
      <c r="BL1234" s="99"/>
    </row>
    <row r="1235" spans="47:64" ht="21" hidden="1" customHeight="1" x14ac:dyDescent="0.25">
      <c r="AU1235" s="99"/>
      <c r="AV1235" s="100"/>
      <c r="AY1235" s="101"/>
      <c r="AZ1235" s="101"/>
      <c r="BA1235" s="102"/>
      <c r="BB1235" s="103"/>
      <c r="BC1235" s="103"/>
      <c r="BD1235" s="102"/>
      <c r="BE1235" s="104"/>
      <c r="BF1235" s="105"/>
      <c r="BG1235" s="102"/>
      <c r="BH1235" s="102"/>
      <c r="BI1235" s="106"/>
      <c r="BK1235" s="99"/>
      <c r="BL1235" s="99"/>
    </row>
    <row r="1236" spans="47:64" ht="21" hidden="1" customHeight="1" x14ac:dyDescent="0.25">
      <c r="AU1236" s="99"/>
      <c r="AV1236" s="100"/>
      <c r="AY1236" s="101"/>
      <c r="AZ1236" s="101"/>
      <c r="BA1236" s="102"/>
      <c r="BB1236" s="103"/>
      <c r="BC1236" s="103"/>
      <c r="BD1236" s="102"/>
      <c r="BE1236" s="104"/>
      <c r="BF1236" s="105"/>
      <c r="BG1236" s="102"/>
      <c r="BH1236" s="102"/>
      <c r="BI1236" s="106"/>
      <c r="BK1236" s="99"/>
      <c r="BL1236" s="99"/>
    </row>
    <row r="1237" spans="47:64" ht="21" hidden="1" customHeight="1" x14ac:dyDescent="0.25">
      <c r="AU1237" s="99"/>
      <c r="AV1237" s="100"/>
      <c r="AY1237" s="101"/>
      <c r="AZ1237" s="101"/>
      <c r="BA1237" s="102"/>
      <c r="BB1237" s="103"/>
      <c r="BC1237" s="103"/>
      <c r="BD1237" s="102"/>
      <c r="BE1237" s="104"/>
      <c r="BF1237" s="105"/>
      <c r="BG1237" s="102"/>
      <c r="BH1237" s="102"/>
      <c r="BI1237" s="106"/>
      <c r="BK1237" s="99"/>
      <c r="BL1237" s="99"/>
    </row>
    <row r="1238" spans="47:64" ht="21" hidden="1" customHeight="1" x14ac:dyDescent="0.25">
      <c r="AU1238" s="99"/>
      <c r="AV1238" s="100"/>
      <c r="AY1238" s="101"/>
      <c r="AZ1238" s="101"/>
      <c r="BA1238" s="102"/>
      <c r="BB1238" s="103"/>
      <c r="BC1238" s="103"/>
      <c r="BD1238" s="102"/>
      <c r="BE1238" s="104"/>
      <c r="BF1238" s="105"/>
      <c r="BG1238" s="102"/>
      <c r="BH1238" s="102"/>
      <c r="BI1238" s="106"/>
      <c r="BK1238" s="99"/>
      <c r="BL1238" s="99"/>
    </row>
    <row r="1239" spans="47:64" ht="21" hidden="1" customHeight="1" x14ac:dyDescent="0.25">
      <c r="AU1239" s="99"/>
      <c r="AV1239" s="100"/>
      <c r="AY1239" s="101"/>
      <c r="AZ1239" s="101"/>
      <c r="BA1239" s="102"/>
      <c r="BB1239" s="103"/>
      <c r="BC1239" s="103"/>
      <c r="BD1239" s="102"/>
      <c r="BE1239" s="104"/>
      <c r="BF1239" s="105"/>
      <c r="BG1239" s="102"/>
      <c r="BH1239" s="102"/>
      <c r="BI1239" s="106"/>
      <c r="BK1239" s="99"/>
      <c r="BL1239" s="99"/>
    </row>
    <row r="1240" spans="47:64" ht="21" hidden="1" customHeight="1" x14ac:dyDescent="0.25">
      <c r="AU1240" s="99"/>
      <c r="AV1240" s="100"/>
      <c r="AY1240" s="101"/>
      <c r="AZ1240" s="101"/>
      <c r="BA1240" s="102"/>
      <c r="BB1240" s="103"/>
      <c r="BC1240" s="103"/>
      <c r="BD1240" s="102"/>
      <c r="BE1240" s="104"/>
      <c r="BF1240" s="105"/>
      <c r="BG1240" s="102"/>
      <c r="BH1240" s="102"/>
      <c r="BI1240" s="106"/>
      <c r="BK1240" s="99"/>
      <c r="BL1240" s="99"/>
    </row>
    <row r="1241" spans="47:64" ht="21" hidden="1" customHeight="1" x14ac:dyDescent="0.25">
      <c r="AU1241" s="99"/>
      <c r="AV1241" s="100"/>
      <c r="AY1241" s="101"/>
      <c r="AZ1241" s="101"/>
      <c r="BA1241" s="102"/>
      <c r="BB1241" s="103"/>
      <c r="BC1241" s="103"/>
      <c r="BD1241" s="102"/>
      <c r="BE1241" s="104"/>
      <c r="BF1241" s="105"/>
      <c r="BG1241" s="102"/>
      <c r="BH1241" s="102"/>
      <c r="BI1241" s="106"/>
      <c r="BK1241" s="99"/>
      <c r="BL1241" s="99"/>
    </row>
    <row r="1242" spans="47:64" ht="21" hidden="1" customHeight="1" x14ac:dyDescent="0.25">
      <c r="AU1242" s="99"/>
      <c r="AV1242" s="100"/>
      <c r="AY1242" s="101"/>
      <c r="AZ1242" s="101"/>
      <c r="BA1242" s="102"/>
      <c r="BB1242" s="103"/>
      <c r="BC1242" s="103"/>
      <c r="BD1242" s="102"/>
      <c r="BE1242" s="104"/>
      <c r="BF1242" s="105"/>
      <c r="BG1242" s="102"/>
      <c r="BH1242" s="102"/>
      <c r="BI1242" s="106"/>
      <c r="BK1242" s="99"/>
      <c r="BL1242" s="99"/>
    </row>
    <row r="1243" spans="47:64" ht="21" hidden="1" customHeight="1" x14ac:dyDescent="0.25">
      <c r="AU1243" s="99"/>
      <c r="AV1243" s="100"/>
      <c r="AY1243" s="101"/>
      <c r="AZ1243" s="101"/>
      <c r="BA1243" s="102"/>
      <c r="BB1243" s="103"/>
      <c r="BC1243" s="103"/>
      <c r="BD1243" s="102"/>
      <c r="BE1243" s="104"/>
      <c r="BF1243" s="105"/>
      <c r="BG1243" s="102"/>
      <c r="BH1243" s="102"/>
      <c r="BI1243" s="106"/>
      <c r="BK1243" s="99"/>
      <c r="BL1243" s="99"/>
    </row>
    <row r="1244" spans="47:64" ht="21" hidden="1" customHeight="1" x14ac:dyDescent="0.25">
      <c r="AU1244" s="99"/>
      <c r="AV1244" s="100"/>
      <c r="AY1244" s="101"/>
      <c r="AZ1244" s="101"/>
      <c r="BA1244" s="102"/>
      <c r="BB1244" s="103"/>
      <c r="BC1244" s="103"/>
      <c r="BD1244" s="102"/>
      <c r="BE1244" s="104"/>
      <c r="BF1244" s="105"/>
      <c r="BG1244" s="102"/>
      <c r="BH1244" s="102"/>
      <c r="BI1244" s="106"/>
      <c r="BK1244" s="99"/>
      <c r="BL1244" s="99"/>
    </row>
    <row r="1245" spans="47:64" ht="21" hidden="1" customHeight="1" x14ac:dyDescent="0.25">
      <c r="AU1245" s="99"/>
      <c r="AV1245" s="100"/>
      <c r="AY1245" s="101"/>
      <c r="AZ1245" s="101"/>
      <c r="BA1245" s="102"/>
      <c r="BB1245" s="103"/>
      <c r="BC1245" s="103"/>
      <c r="BD1245" s="102"/>
      <c r="BE1245" s="104"/>
      <c r="BF1245" s="105"/>
      <c r="BG1245" s="102"/>
      <c r="BH1245" s="102"/>
      <c r="BI1245" s="106"/>
      <c r="BK1245" s="99"/>
      <c r="BL1245" s="99"/>
    </row>
    <row r="1246" spans="47:64" ht="21" hidden="1" customHeight="1" x14ac:dyDescent="0.25">
      <c r="AU1246" s="99"/>
      <c r="AV1246" s="100"/>
      <c r="AY1246" s="101"/>
      <c r="AZ1246" s="101"/>
      <c r="BA1246" s="102"/>
      <c r="BB1246" s="103"/>
      <c r="BC1246" s="103"/>
      <c r="BD1246" s="102"/>
      <c r="BE1246" s="104"/>
      <c r="BF1246" s="105"/>
      <c r="BG1246" s="102"/>
      <c r="BH1246" s="102"/>
      <c r="BI1246" s="106"/>
      <c r="BK1246" s="99"/>
      <c r="BL1246" s="99"/>
    </row>
    <row r="1247" spans="47:64" ht="21" hidden="1" customHeight="1" x14ac:dyDescent="0.25">
      <c r="AU1247" s="99"/>
      <c r="AV1247" s="100"/>
      <c r="AY1247" s="101"/>
      <c r="AZ1247" s="101"/>
      <c r="BA1247" s="102"/>
      <c r="BB1247" s="103"/>
      <c r="BC1247" s="103"/>
      <c r="BD1247" s="102"/>
      <c r="BE1247" s="104"/>
      <c r="BF1247" s="105"/>
      <c r="BG1247" s="102"/>
      <c r="BH1247" s="102"/>
      <c r="BI1247" s="106"/>
      <c r="BK1247" s="99"/>
      <c r="BL1247" s="99"/>
    </row>
    <row r="1248" spans="47:64" ht="21" hidden="1" customHeight="1" x14ac:dyDescent="0.25">
      <c r="AU1248" s="99"/>
      <c r="AV1248" s="100"/>
      <c r="AY1248" s="101"/>
      <c r="AZ1248" s="101"/>
      <c r="BA1248" s="102"/>
      <c r="BB1248" s="103"/>
      <c r="BC1248" s="103"/>
      <c r="BD1248" s="102"/>
      <c r="BE1248" s="104"/>
      <c r="BF1248" s="105"/>
      <c r="BG1248" s="102"/>
      <c r="BH1248" s="102"/>
      <c r="BI1248" s="106"/>
      <c r="BK1248" s="99"/>
      <c r="BL1248" s="99"/>
    </row>
    <row r="1249" spans="47:64" ht="21" hidden="1" customHeight="1" x14ac:dyDescent="0.25">
      <c r="AU1249" s="99"/>
      <c r="AV1249" s="100"/>
      <c r="AY1249" s="101"/>
      <c r="AZ1249" s="101"/>
      <c r="BA1249" s="102"/>
      <c r="BB1249" s="103"/>
      <c r="BC1249" s="103"/>
      <c r="BD1249" s="102"/>
      <c r="BE1249" s="104"/>
      <c r="BF1249" s="105"/>
      <c r="BG1249" s="102"/>
      <c r="BH1249" s="102"/>
      <c r="BI1249" s="106"/>
      <c r="BK1249" s="99"/>
      <c r="BL1249" s="99"/>
    </row>
    <row r="1250" spans="47:64" ht="21" hidden="1" customHeight="1" x14ac:dyDescent="0.25">
      <c r="AU1250" s="99"/>
      <c r="AV1250" s="100"/>
      <c r="AY1250" s="101"/>
      <c r="AZ1250" s="101"/>
      <c r="BA1250" s="102"/>
      <c r="BB1250" s="103"/>
      <c r="BC1250" s="103"/>
      <c r="BD1250" s="102"/>
      <c r="BE1250" s="104"/>
      <c r="BF1250" s="105"/>
      <c r="BG1250" s="102"/>
      <c r="BH1250" s="102"/>
      <c r="BI1250" s="106"/>
      <c r="BK1250" s="99"/>
      <c r="BL1250" s="99"/>
    </row>
    <row r="1251" spans="47:64" ht="21" hidden="1" customHeight="1" x14ac:dyDescent="0.25">
      <c r="AU1251" s="99"/>
      <c r="AV1251" s="100"/>
      <c r="AY1251" s="101"/>
      <c r="AZ1251" s="101"/>
      <c r="BA1251" s="102"/>
      <c r="BB1251" s="103"/>
      <c r="BC1251" s="103"/>
      <c r="BD1251" s="102"/>
      <c r="BE1251" s="104"/>
      <c r="BF1251" s="105"/>
      <c r="BG1251" s="102"/>
      <c r="BH1251" s="102"/>
      <c r="BI1251" s="106"/>
      <c r="BK1251" s="99"/>
      <c r="BL1251" s="99"/>
    </row>
    <row r="1252" spans="47:64" ht="21" hidden="1" customHeight="1" x14ac:dyDescent="0.25">
      <c r="AU1252" s="99"/>
      <c r="AV1252" s="100"/>
      <c r="AY1252" s="101"/>
      <c r="AZ1252" s="101"/>
      <c r="BA1252" s="102"/>
      <c r="BB1252" s="103"/>
      <c r="BC1252" s="103"/>
      <c r="BD1252" s="102"/>
      <c r="BE1252" s="104"/>
      <c r="BF1252" s="105"/>
      <c r="BG1252" s="102"/>
      <c r="BH1252" s="102"/>
      <c r="BI1252" s="106"/>
      <c r="BK1252" s="99"/>
      <c r="BL1252" s="99"/>
    </row>
    <row r="1253" spans="47:64" ht="21" hidden="1" customHeight="1" x14ac:dyDescent="0.25">
      <c r="AU1253" s="99"/>
      <c r="AV1253" s="100"/>
      <c r="AY1253" s="101"/>
      <c r="AZ1253" s="101"/>
      <c r="BA1253" s="102"/>
      <c r="BB1253" s="103"/>
      <c r="BC1253" s="103"/>
      <c r="BD1253" s="102"/>
      <c r="BE1253" s="104"/>
      <c r="BF1253" s="105"/>
      <c r="BG1253" s="102"/>
      <c r="BH1253" s="102"/>
      <c r="BI1253" s="106"/>
      <c r="BK1253" s="99"/>
      <c r="BL1253" s="99"/>
    </row>
    <row r="1254" spans="47:64" ht="21" hidden="1" customHeight="1" x14ac:dyDescent="0.25">
      <c r="AU1254" s="99"/>
      <c r="AV1254" s="100"/>
      <c r="AY1254" s="101"/>
      <c r="AZ1254" s="101"/>
      <c r="BA1254" s="102"/>
      <c r="BB1254" s="103"/>
      <c r="BC1254" s="103"/>
      <c r="BD1254" s="102"/>
      <c r="BE1254" s="104"/>
      <c r="BF1254" s="105"/>
      <c r="BG1254" s="102"/>
      <c r="BH1254" s="102"/>
      <c r="BI1254" s="106"/>
      <c r="BK1254" s="99"/>
      <c r="BL1254" s="99"/>
    </row>
    <row r="1255" spans="47:64" ht="21" hidden="1" customHeight="1" x14ac:dyDescent="0.25">
      <c r="AU1255" s="99"/>
      <c r="AV1255" s="100"/>
      <c r="AY1255" s="101"/>
      <c r="AZ1255" s="101"/>
      <c r="BA1255" s="102"/>
      <c r="BB1255" s="103"/>
      <c r="BC1255" s="103"/>
      <c r="BD1255" s="102"/>
      <c r="BE1255" s="104"/>
      <c r="BF1255" s="105"/>
      <c r="BG1255" s="102"/>
      <c r="BH1255" s="102"/>
      <c r="BI1255" s="106"/>
      <c r="BK1255" s="99"/>
      <c r="BL1255" s="99"/>
    </row>
    <row r="1256" spans="47:64" ht="21" hidden="1" customHeight="1" x14ac:dyDescent="0.25">
      <c r="AU1256" s="99"/>
      <c r="AV1256" s="100"/>
      <c r="AY1256" s="101"/>
      <c r="AZ1256" s="101"/>
      <c r="BA1256" s="102"/>
      <c r="BB1256" s="103"/>
      <c r="BC1256" s="103"/>
      <c r="BD1256" s="102"/>
      <c r="BE1256" s="104"/>
      <c r="BF1256" s="105"/>
      <c r="BG1256" s="102"/>
      <c r="BH1256" s="102"/>
      <c r="BI1256" s="106"/>
      <c r="BK1256" s="99"/>
      <c r="BL1256" s="99"/>
    </row>
    <row r="1257" spans="47:64" ht="21" hidden="1" customHeight="1" x14ac:dyDescent="0.25">
      <c r="AU1257" s="99"/>
      <c r="AV1257" s="100"/>
      <c r="AY1257" s="101"/>
      <c r="AZ1257" s="101"/>
      <c r="BA1257" s="102"/>
      <c r="BB1257" s="103"/>
      <c r="BC1257" s="103"/>
      <c r="BD1257" s="102"/>
      <c r="BE1257" s="104"/>
      <c r="BF1257" s="105"/>
      <c r="BG1257" s="102"/>
      <c r="BH1257" s="102"/>
      <c r="BI1257" s="106"/>
      <c r="BK1257" s="99"/>
      <c r="BL1257" s="99"/>
    </row>
    <row r="1258" spans="47:64" ht="21" hidden="1" customHeight="1" x14ac:dyDescent="0.25">
      <c r="AU1258" s="99"/>
      <c r="AV1258" s="100"/>
      <c r="AY1258" s="101"/>
      <c r="AZ1258" s="101"/>
      <c r="BA1258" s="102"/>
      <c r="BB1258" s="103"/>
      <c r="BC1258" s="103"/>
      <c r="BD1258" s="102"/>
      <c r="BE1258" s="104"/>
      <c r="BF1258" s="105"/>
      <c r="BG1258" s="102"/>
      <c r="BH1258" s="102"/>
      <c r="BI1258" s="106"/>
      <c r="BK1258" s="99"/>
      <c r="BL1258" s="99"/>
    </row>
    <row r="1259" spans="47:64" ht="21" hidden="1" customHeight="1" x14ac:dyDescent="0.25">
      <c r="AU1259" s="99"/>
      <c r="AV1259" s="100"/>
      <c r="AY1259" s="101"/>
      <c r="AZ1259" s="101"/>
      <c r="BA1259" s="102"/>
      <c r="BB1259" s="103"/>
      <c r="BC1259" s="103"/>
      <c r="BD1259" s="102"/>
      <c r="BE1259" s="104"/>
      <c r="BF1259" s="105"/>
      <c r="BG1259" s="102"/>
      <c r="BH1259" s="102"/>
      <c r="BI1259" s="106"/>
      <c r="BK1259" s="99"/>
      <c r="BL1259" s="99"/>
    </row>
    <row r="1260" spans="47:64" ht="21" hidden="1" customHeight="1" x14ac:dyDescent="0.25">
      <c r="AU1260" s="99"/>
      <c r="AV1260" s="100"/>
      <c r="AY1260" s="101"/>
      <c r="AZ1260" s="101"/>
      <c r="BA1260" s="102"/>
      <c r="BB1260" s="103"/>
      <c r="BC1260" s="103"/>
      <c r="BD1260" s="102"/>
      <c r="BE1260" s="104"/>
      <c r="BF1260" s="105"/>
      <c r="BG1260" s="102"/>
      <c r="BH1260" s="102"/>
      <c r="BI1260" s="106"/>
      <c r="BK1260" s="99"/>
      <c r="BL1260" s="99"/>
    </row>
    <row r="1261" spans="47:64" ht="21" hidden="1" customHeight="1" x14ac:dyDescent="0.25">
      <c r="AU1261" s="99"/>
      <c r="AV1261" s="100"/>
      <c r="AY1261" s="101"/>
      <c r="AZ1261" s="101"/>
      <c r="BA1261" s="102"/>
      <c r="BB1261" s="103"/>
      <c r="BC1261" s="103"/>
      <c r="BD1261" s="102"/>
      <c r="BE1261" s="104"/>
      <c r="BF1261" s="105"/>
      <c r="BG1261" s="102"/>
      <c r="BH1261" s="102"/>
      <c r="BI1261" s="106"/>
      <c r="BK1261" s="99"/>
      <c r="BL1261" s="99"/>
    </row>
    <row r="1262" spans="47:64" ht="21" hidden="1" customHeight="1" x14ac:dyDescent="0.25">
      <c r="AU1262" s="99"/>
      <c r="AV1262" s="100"/>
      <c r="AY1262" s="101"/>
      <c r="AZ1262" s="101"/>
      <c r="BA1262" s="102"/>
      <c r="BB1262" s="103"/>
      <c r="BC1262" s="103"/>
      <c r="BD1262" s="102"/>
      <c r="BE1262" s="104"/>
      <c r="BF1262" s="105"/>
      <c r="BG1262" s="102"/>
      <c r="BH1262" s="102"/>
      <c r="BI1262" s="106"/>
      <c r="BK1262" s="99"/>
      <c r="BL1262" s="99"/>
    </row>
    <row r="1263" spans="47:64" ht="21" hidden="1" customHeight="1" x14ac:dyDescent="0.25">
      <c r="AU1263" s="99"/>
      <c r="AV1263" s="100"/>
      <c r="AY1263" s="101"/>
      <c r="AZ1263" s="101"/>
      <c r="BA1263" s="102"/>
      <c r="BB1263" s="103"/>
      <c r="BC1263" s="103"/>
      <c r="BD1263" s="102"/>
      <c r="BE1263" s="104"/>
      <c r="BF1263" s="105"/>
      <c r="BG1263" s="102"/>
      <c r="BH1263" s="102"/>
      <c r="BI1263" s="106"/>
      <c r="BK1263" s="99"/>
      <c r="BL1263" s="99"/>
    </row>
    <row r="1264" spans="47:64" ht="21" hidden="1" customHeight="1" x14ac:dyDescent="0.25">
      <c r="AU1264" s="99"/>
      <c r="AV1264" s="100"/>
      <c r="AY1264" s="101"/>
      <c r="AZ1264" s="101"/>
      <c r="BA1264" s="102"/>
      <c r="BB1264" s="103"/>
      <c r="BC1264" s="103"/>
      <c r="BD1264" s="102"/>
      <c r="BE1264" s="104"/>
      <c r="BF1264" s="105"/>
      <c r="BG1264" s="102"/>
      <c r="BH1264" s="102"/>
      <c r="BI1264" s="106"/>
      <c r="BK1264" s="99"/>
      <c r="BL1264" s="99"/>
    </row>
    <row r="1265" spans="47:64" ht="21" hidden="1" customHeight="1" x14ac:dyDescent="0.25">
      <c r="AU1265" s="99"/>
      <c r="AV1265" s="100"/>
      <c r="AY1265" s="101"/>
      <c r="AZ1265" s="101"/>
      <c r="BA1265" s="102"/>
      <c r="BB1265" s="103"/>
      <c r="BC1265" s="103"/>
      <c r="BD1265" s="102"/>
      <c r="BE1265" s="104"/>
      <c r="BF1265" s="105"/>
      <c r="BG1265" s="102"/>
      <c r="BH1265" s="102"/>
      <c r="BI1265" s="106"/>
      <c r="BK1265" s="99"/>
      <c r="BL1265" s="99"/>
    </row>
    <row r="1266" spans="47:64" ht="21" hidden="1" customHeight="1" x14ac:dyDescent="0.25">
      <c r="AU1266" s="99"/>
      <c r="AV1266" s="100"/>
      <c r="AY1266" s="101"/>
      <c r="AZ1266" s="101"/>
      <c r="BA1266" s="102"/>
      <c r="BB1266" s="103"/>
      <c r="BC1266" s="103"/>
      <c r="BD1266" s="102"/>
      <c r="BE1266" s="104"/>
      <c r="BF1266" s="105"/>
      <c r="BG1266" s="102"/>
      <c r="BH1266" s="102"/>
      <c r="BI1266" s="106"/>
      <c r="BK1266" s="99"/>
      <c r="BL1266" s="99"/>
    </row>
    <row r="1267" spans="47:64" ht="21" hidden="1" customHeight="1" x14ac:dyDescent="0.25">
      <c r="AU1267" s="99"/>
      <c r="AV1267" s="100"/>
      <c r="AY1267" s="101"/>
      <c r="AZ1267" s="101"/>
      <c r="BA1267" s="102"/>
      <c r="BB1267" s="103"/>
      <c r="BC1267" s="103"/>
      <c r="BD1267" s="102"/>
      <c r="BE1267" s="104"/>
      <c r="BF1267" s="105"/>
      <c r="BG1267" s="102"/>
      <c r="BH1267" s="102"/>
      <c r="BI1267" s="106"/>
      <c r="BK1267" s="99"/>
      <c r="BL1267" s="99"/>
    </row>
    <row r="1268" spans="47:64" ht="21" hidden="1" customHeight="1" x14ac:dyDescent="0.25">
      <c r="AU1268" s="99"/>
      <c r="AV1268" s="100"/>
      <c r="AY1268" s="101"/>
      <c r="AZ1268" s="101"/>
      <c r="BA1268" s="102"/>
      <c r="BB1268" s="103"/>
      <c r="BC1268" s="103"/>
      <c r="BD1268" s="102"/>
      <c r="BE1268" s="104"/>
      <c r="BF1268" s="105"/>
      <c r="BG1268" s="102"/>
      <c r="BH1268" s="102"/>
      <c r="BI1268" s="106"/>
      <c r="BK1268" s="99"/>
      <c r="BL1268" s="99"/>
    </row>
    <row r="1269" spans="47:64" ht="21" hidden="1" customHeight="1" x14ac:dyDescent="0.25">
      <c r="AU1269" s="99"/>
      <c r="AV1269" s="100"/>
      <c r="AY1269" s="101"/>
      <c r="AZ1269" s="101"/>
      <c r="BA1269" s="102"/>
      <c r="BB1269" s="103"/>
      <c r="BC1269" s="103"/>
      <c r="BD1269" s="102"/>
      <c r="BE1269" s="104"/>
      <c r="BF1269" s="105"/>
      <c r="BG1269" s="102"/>
      <c r="BH1269" s="102"/>
      <c r="BI1269" s="106"/>
      <c r="BK1269" s="99"/>
      <c r="BL1269" s="99"/>
    </row>
    <row r="1270" spans="47:64" ht="21" hidden="1" customHeight="1" x14ac:dyDescent="0.25">
      <c r="AU1270" s="99"/>
      <c r="AV1270" s="100"/>
      <c r="AY1270" s="101"/>
      <c r="AZ1270" s="101"/>
      <c r="BA1270" s="102"/>
      <c r="BB1270" s="103"/>
      <c r="BC1270" s="103"/>
      <c r="BD1270" s="102"/>
      <c r="BE1270" s="104"/>
      <c r="BF1270" s="105"/>
      <c r="BG1270" s="102"/>
      <c r="BH1270" s="102"/>
      <c r="BI1270" s="106"/>
      <c r="BK1270" s="99"/>
      <c r="BL1270" s="99"/>
    </row>
    <row r="1271" spans="47:64" ht="21" hidden="1" customHeight="1" x14ac:dyDescent="0.25">
      <c r="AU1271" s="99"/>
      <c r="AV1271" s="100"/>
      <c r="AY1271" s="101"/>
      <c r="AZ1271" s="101"/>
      <c r="BA1271" s="102"/>
      <c r="BB1271" s="103"/>
      <c r="BC1271" s="103"/>
      <c r="BD1271" s="102"/>
      <c r="BE1271" s="104"/>
      <c r="BF1271" s="105"/>
      <c r="BG1271" s="102"/>
      <c r="BH1271" s="102"/>
      <c r="BI1271" s="106"/>
      <c r="BK1271" s="99"/>
      <c r="BL1271" s="99"/>
    </row>
    <row r="1272" spans="47:64" ht="21" hidden="1" customHeight="1" x14ac:dyDescent="0.25">
      <c r="AU1272" s="99"/>
      <c r="AV1272" s="100"/>
      <c r="AY1272" s="101"/>
      <c r="AZ1272" s="101"/>
      <c r="BA1272" s="102"/>
      <c r="BB1272" s="103"/>
      <c r="BC1272" s="103"/>
      <c r="BD1272" s="102"/>
      <c r="BE1272" s="104"/>
      <c r="BF1272" s="105"/>
      <c r="BG1272" s="102"/>
      <c r="BH1272" s="102"/>
      <c r="BI1272" s="106"/>
      <c r="BK1272" s="99"/>
      <c r="BL1272" s="99"/>
    </row>
    <row r="1273" spans="47:64" ht="21" hidden="1" customHeight="1" x14ac:dyDescent="0.25">
      <c r="AU1273" s="99"/>
      <c r="AV1273" s="100"/>
      <c r="AY1273" s="101"/>
      <c r="AZ1273" s="101"/>
      <c r="BA1273" s="102"/>
      <c r="BB1273" s="103"/>
      <c r="BC1273" s="103"/>
      <c r="BD1273" s="102"/>
      <c r="BE1273" s="104"/>
      <c r="BF1273" s="105"/>
      <c r="BG1273" s="102"/>
      <c r="BH1273" s="102"/>
      <c r="BI1273" s="106"/>
      <c r="BK1273" s="99"/>
      <c r="BL1273" s="99"/>
    </row>
    <row r="1274" spans="47:64" ht="21" hidden="1" customHeight="1" x14ac:dyDescent="0.25">
      <c r="AU1274" s="99"/>
      <c r="AV1274" s="100"/>
      <c r="AY1274" s="101"/>
      <c r="AZ1274" s="101"/>
      <c r="BA1274" s="102"/>
      <c r="BB1274" s="103"/>
      <c r="BC1274" s="103"/>
      <c r="BD1274" s="102"/>
      <c r="BE1274" s="104"/>
      <c r="BF1274" s="105"/>
      <c r="BG1274" s="102"/>
      <c r="BH1274" s="102"/>
      <c r="BI1274" s="106"/>
      <c r="BK1274" s="99"/>
      <c r="BL1274" s="99"/>
    </row>
    <row r="1275" spans="47:64" ht="21" hidden="1" customHeight="1" x14ac:dyDescent="0.25">
      <c r="AU1275" s="99"/>
      <c r="AV1275" s="100"/>
      <c r="AY1275" s="101"/>
      <c r="AZ1275" s="101"/>
      <c r="BA1275" s="102"/>
      <c r="BB1275" s="103"/>
      <c r="BC1275" s="103"/>
      <c r="BD1275" s="102"/>
      <c r="BE1275" s="104"/>
      <c r="BF1275" s="105"/>
      <c r="BG1275" s="102"/>
      <c r="BH1275" s="102"/>
      <c r="BI1275" s="106"/>
      <c r="BK1275" s="99"/>
      <c r="BL1275" s="99"/>
    </row>
    <row r="1276" spans="47:64" ht="21" hidden="1" customHeight="1" x14ac:dyDescent="0.25">
      <c r="AU1276" s="99"/>
      <c r="AV1276" s="100"/>
      <c r="AY1276" s="101"/>
      <c r="AZ1276" s="101"/>
      <c r="BA1276" s="102"/>
      <c r="BB1276" s="103"/>
      <c r="BC1276" s="103"/>
      <c r="BD1276" s="102"/>
      <c r="BE1276" s="104"/>
      <c r="BF1276" s="105"/>
      <c r="BG1276" s="102"/>
      <c r="BH1276" s="102"/>
      <c r="BI1276" s="106"/>
      <c r="BK1276" s="99"/>
      <c r="BL1276" s="99"/>
    </row>
    <row r="1277" spans="47:64" ht="21" hidden="1" customHeight="1" x14ac:dyDescent="0.25">
      <c r="AU1277" s="99"/>
      <c r="AV1277" s="100"/>
      <c r="AY1277" s="101"/>
      <c r="AZ1277" s="101"/>
      <c r="BA1277" s="102"/>
      <c r="BB1277" s="103"/>
      <c r="BC1277" s="103"/>
      <c r="BD1277" s="102"/>
      <c r="BE1277" s="104"/>
      <c r="BF1277" s="105"/>
      <c r="BG1277" s="102"/>
      <c r="BH1277" s="102"/>
      <c r="BI1277" s="106"/>
      <c r="BK1277" s="99"/>
      <c r="BL1277" s="99"/>
    </row>
    <row r="1278" spans="47:64" ht="21" hidden="1" customHeight="1" x14ac:dyDescent="0.25">
      <c r="AU1278" s="99"/>
      <c r="AV1278" s="100"/>
      <c r="AY1278" s="101"/>
      <c r="AZ1278" s="101"/>
      <c r="BA1278" s="102"/>
      <c r="BB1278" s="103"/>
      <c r="BC1278" s="103"/>
      <c r="BD1278" s="102"/>
      <c r="BE1278" s="104"/>
      <c r="BF1278" s="105"/>
      <c r="BG1278" s="102"/>
      <c r="BH1278" s="102"/>
      <c r="BI1278" s="106"/>
      <c r="BK1278" s="99"/>
      <c r="BL1278" s="99"/>
    </row>
    <row r="1279" spans="47:64" ht="21" hidden="1" customHeight="1" x14ac:dyDescent="0.25">
      <c r="AU1279" s="99"/>
      <c r="AV1279" s="100"/>
      <c r="AY1279" s="101"/>
      <c r="AZ1279" s="101"/>
      <c r="BA1279" s="102"/>
      <c r="BB1279" s="103"/>
      <c r="BC1279" s="103"/>
      <c r="BD1279" s="102"/>
      <c r="BE1279" s="104"/>
      <c r="BF1279" s="105"/>
      <c r="BG1279" s="102"/>
      <c r="BH1279" s="102"/>
      <c r="BI1279" s="106"/>
      <c r="BK1279" s="99"/>
      <c r="BL1279" s="99"/>
    </row>
    <row r="1280" spans="47:64" ht="21" hidden="1" customHeight="1" x14ac:dyDescent="0.25">
      <c r="AU1280" s="99"/>
      <c r="AV1280" s="100"/>
      <c r="AY1280" s="101"/>
      <c r="AZ1280" s="101"/>
      <c r="BA1280" s="102"/>
      <c r="BB1280" s="103"/>
      <c r="BC1280" s="103"/>
      <c r="BD1280" s="102"/>
      <c r="BE1280" s="104"/>
      <c r="BF1280" s="105"/>
      <c r="BG1280" s="102"/>
      <c r="BH1280" s="102"/>
      <c r="BI1280" s="106"/>
      <c r="BK1280" s="99"/>
      <c r="BL1280" s="99"/>
    </row>
    <row r="1281" spans="47:64" ht="21" hidden="1" customHeight="1" x14ac:dyDescent="0.25">
      <c r="AU1281" s="99"/>
      <c r="AV1281" s="100"/>
      <c r="AY1281" s="101"/>
      <c r="AZ1281" s="101"/>
      <c r="BA1281" s="102"/>
      <c r="BB1281" s="103"/>
      <c r="BC1281" s="103"/>
      <c r="BD1281" s="102"/>
      <c r="BE1281" s="104"/>
      <c r="BF1281" s="105"/>
      <c r="BG1281" s="102"/>
      <c r="BH1281" s="102"/>
      <c r="BI1281" s="106"/>
      <c r="BK1281" s="99"/>
      <c r="BL1281" s="99"/>
    </row>
    <row r="1282" spans="47:64" ht="21" hidden="1" customHeight="1" x14ac:dyDescent="0.25">
      <c r="AU1282" s="99"/>
      <c r="AV1282" s="100"/>
      <c r="AY1282" s="101"/>
      <c r="AZ1282" s="101"/>
      <c r="BA1282" s="102"/>
      <c r="BB1282" s="103"/>
      <c r="BC1282" s="103"/>
      <c r="BD1282" s="102"/>
      <c r="BE1282" s="104"/>
      <c r="BF1282" s="105"/>
      <c r="BG1282" s="102"/>
      <c r="BH1282" s="102"/>
      <c r="BI1282" s="106"/>
      <c r="BK1282" s="99"/>
      <c r="BL1282" s="99"/>
    </row>
    <row r="1283" spans="47:64" ht="21" hidden="1" customHeight="1" x14ac:dyDescent="0.25">
      <c r="AU1283" s="99"/>
      <c r="AV1283" s="100"/>
      <c r="AY1283" s="101"/>
      <c r="AZ1283" s="101"/>
      <c r="BA1283" s="102"/>
      <c r="BB1283" s="103"/>
      <c r="BC1283" s="103"/>
      <c r="BD1283" s="102"/>
      <c r="BE1283" s="104"/>
      <c r="BF1283" s="105"/>
      <c r="BG1283" s="102"/>
      <c r="BH1283" s="102"/>
      <c r="BI1283" s="106"/>
      <c r="BK1283" s="99"/>
      <c r="BL1283" s="99"/>
    </row>
    <row r="1284" spans="47:64" ht="21" hidden="1" customHeight="1" x14ac:dyDescent="0.25">
      <c r="AU1284" s="99"/>
      <c r="AV1284" s="100"/>
      <c r="AY1284" s="101"/>
      <c r="AZ1284" s="101"/>
      <c r="BA1284" s="102"/>
      <c r="BB1284" s="103"/>
      <c r="BC1284" s="103"/>
      <c r="BD1284" s="102"/>
      <c r="BE1284" s="104"/>
      <c r="BF1284" s="105"/>
      <c r="BG1284" s="102"/>
      <c r="BH1284" s="102"/>
      <c r="BI1284" s="106"/>
      <c r="BK1284" s="99"/>
      <c r="BL1284" s="99"/>
    </row>
    <row r="1285" spans="47:64" ht="21" hidden="1" customHeight="1" x14ac:dyDescent="0.25">
      <c r="AU1285" s="99"/>
      <c r="AV1285" s="100"/>
      <c r="AY1285" s="101"/>
      <c r="AZ1285" s="101"/>
      <c r="BA1285" s="102"/>
      <c r="BB1285" s="103"/>
      <c r="BC1285" s="103"/>
      <c r="BD1285" s="102"/>
      <c r="BE1285" s="104"/>
      <c r="BF1285" s="105"/>
      <c r="BG1285" s="102"/>
      <c r="BH1285" s="102"/>
      <c r="BI1285" s="106"/>
      <c r="BK1285" s="99"/>
      <c r="BL1285" s="99"/>
    </row>
    <row r="1286" spans="47:64" ht="21" hidden="1" customHeight="1" x14ac:dyDescent="0.25">
      <c r="AU1286" s="99"/>
      <c r="AV1286" s="100"/>
      <c r="AY1286" s="101"/>
      <c r="AZ1286" s="101"/>
      <c r="BA1286" s="102"/>
      <c r="BB1286" s="103"/>
      <c r="BC1286" s="103"/>
      <c r="BD1286" s="102"/>
      <c r="BE1286" s="104"/>
      <c r="BF1286" s="105"/>
      <c r="BG1286" s="102"/>
      <c r="BH1286" s="102"/>
      <c r="BI1286" s="106"/>
      <c r="BK1286" s="99"/>
      <c r="BL1286" s="99"/>
    </row>
    <row r="1287" spans="47:64" ht="21" hidden="1" customHeight="1" x14ac:dyDescent="0.25">
      <c r="AU1287" s="99"/>
      <c r="AV1287" s="100"/>
      <c r="AY1287" s="101"/>
      <c r="AZ1287" s="101"/>
      <c r="BA1287" s="102"/>
      <c r="BB1287" s="103"/>
      <c r="BC1287" s="103"/>
      <c r="BD1287" s="102"/>
      <c r="BE1287" s="104"/>
      <c r="BF1287" s="105"/>
      <c r="BG1287" s="102"/>
      <c r="BH1287" s="102"/>
      <c r="BI1287" s="106"/>
      <c r="BK1287" s="99"/>
      <c r="BL1287" s="99"/>
    </row>
    <row r="1288" spans="47:64" ht="21" hidden="1" customHeight="1" x14ac:dyDescent="0.25">
      <c r="AU1288" s="99"/>
      <c r="AV1288" s="100"/>
      <c r="AY1288" s="101"/>
      <c r="AZ1288" s="101"/>
      <c r="BA1288" s="102"/>
      <c r="BB1288" s="103"/>
      <c r="BC1288" s="103"/>
      <c r="BD1288" s="102"/>
      <c r="BE1288" s="104"/>
      <c r="BF1288" s="105"/>
      <c r="BG1288" s="102"/>
      <c r="BH1288" s="102"/>
      <c r="BI1288" s="106"/>
      <c r="BK1288" s="99"/>
      <c r="BL1288" s="99"/>
    </row>
    <row r="1289" spans="47:64" ht="21" hidden="1" customHeight="1" x14ac:dyDescent="0.25">
      <c r="AU1289" s="99"/>
      <c r="AV1289" s="100"/>
      <c r="AY1289" s="101"/>
      <c r="AZ1289" s="101"/>
      <c r="BA1289" s="102"/>
      <c r="BB1289" s="103"/>
      <c r="BC1289" s="103"/>
      <c r="BD1289" s="102"/>
      <c r="BE1289" s="104"/>
      <c r="BF1289" s="105"/>
      <c r="BG1289" s="102"/>
      <c r="BH1289" s="102"/>
      <c r="BI1289" s="106"/>
      <c r="BK1289" s="99"/>
      <c r="BL1289" s="99"/>
    </row>
    <row r="1290" spans="47:64" ht="21" hidden="1" customHeight="1" x14ac:dyDescent="0.25">
      <c r="AU1290" s="99"/>
      <c r="AV1290" s="100"/>
      <c r="AY1290" s="101"/>
      <c r="AZ1290" s="101"/>
      <c r="BA1290" s="102"/>
      <c r="BB1290" s="103"/>
      <c r="BC1290" s="103"/>
      <c r="BD1290" s="102"/>
      <c r="BE1290" s="104"/>
      <c r="BF1290" s="105"/>
      <c r="BG1290" s="102"/>
      <c r="BH1290" s="102"/>
      <c r="BI1290" s="106"/>
      <c r="BK1290" s="99"/>
      <c r="BL1290" s="99"/>
    </row>
    <row r="1291" spans="47:64" ht="21" hidden="1" customHeight="1" x14ac:dyDescent="0.25">
      <c r="AU1291" s="99"/>
      <c r="AV1291" s="100"/>
      <c r="AY1291" s="101"/>
      <c r="AZ1291" s="101"/>
      <c r="BA1291" s="102"/>
      <c r="BB1291" s="103"/>
      <c r="BC1291" s="103"/>
      <c r="BD1291" s="102"/>
      <c r="BE1291" s="104"/>
      <c r="BF1291" s="105"/>
      <c r="BG1291" s="102"/>
      <c r="BH1291" s="102"/>
      <c r="BI1291" s="106"/>
      <c r="BK1291" s="99"/>
      <c r="BL1291" s="99"/>
    </row>
    <row r="1292" spans="47:64" ht="21" hidden="1" customHeight="1" x14ac:dyDescent="0.25">
      <c r="AU1292" s="99"/>
      <c r="AV1292" s="100"/>
      <c r="AY1292" s="101"/>
      <c r="AZ1292" s="101"/>
      <c r="BA1292" s="102"/>
      <c r="BB1292" s="103"/>
      <c r="BC1292" s="103"/>
      <c r="BD1292" s="102"/>
      <c r="BE1292" s="104"/>
      <c r="BF1292" s="105"/>
      <c r="BG1292" s="102"/>
      <c r="BH1292" s="102"/>
      <c r="BI1292" s="106"/>
      <c r="BK1292" s="99"/>
      <c r="BL1292" s="99"/>
    </row>
    <row r="1293" spans="47:64" ht="21" hidden="1" customHeight="1" x14ac:dyDescent="0.25">
      <c r="AU1293" s="99"/>
      <c r="AV1293" s="100"/>
      <c r="AY1293" s="101"/>
      <c r="AZ1293" s="101"/>
      <c r="BA1293" s="102"/>
      <c r="BB1293" s="103"/>
      <c r="BC1293" s="103"/>
      <c r="BD1293" s="102"/>
      <c r="BE1293" s="104"/>
      <c r="BF1293" s="105"/>
      <c r="BG1293" s="102"/>
      <c r="BH1293" s="102"/>
      <c r="BI1293" s="106"/>
      <c r="BK1293" s="99"/>
      <c r="BL1293" s="99"/>
    </row>
    <row r="1294" spans="47:64" ht="21" hidden="1" customHeight="1" x14ac:dyDescent="0.25">
      <c r="AU1294" s="99"/>
      <c r="AV1294" s="100"/>
      <c r="AY1294" s="101"/>
      <c r="AZ1294" s="101"/>
      <c r="BA1294" s="102"/>
      <c r="BB1294" s="103"/>
      <c r="BC1294" s="103"/>
      <c r="BD1294" s="102"/>
      <c r="BE1294" s="104"/>
      <c r="BF1294" s="105"/>
      <c r="BG1294" s="102"/>
      <c r="BH1294" s="102"/>
      <c r="BI1294" s="106"/>
      <c r="BK1294" s="99"/>
      <c r="BL1294" s="99"/>
    </row>
    <row r="1295" spans="47:64" ht="21" hidden="1" customHeight="1" x14ac:dyDescent="0.25">
      <c r="AU1295" s="99"/>
      <c r="AV1295" s="100"/>
      <c r="AY1295" s="101"/>
      <c r="AZ1295" s="101"/>
      <c r="BA1295" s="102"/>
      <c r="BB1295" s="103"/>
      <c r="BC1295" s="103"/>
      <c r="BD1295" s="102"/>
      <c r="BE1295" s="104"/>
      <c r="BF1295" s="105"/>
      <c r="BG1295" s="102"/>
      <c r="BH1295" s="102"/>
      <c r="BI1295" s="106"/>
      <c r="BK1295" s="99"/>
      <c r="BL1295" s="99"/>
    </row>
    <row r="1296" spans="47:64" ht="21" hidden="1" customHeight="1" x14ac:dyDescent="0.25">
      <c r="AU1296" s="99"/>
      <c r="AV1296" s="100"/>
      <c r="AY1296" s="101"/>
      <c r="AZ1296" s="101"/>
      <c r="BA1296" s="102"/>
      <c r="BB1296" s="103"/>
      <c r="BC1296" s="103"/>
      <c r="BD1296" s="102"/>
      <c r="BE1296" s="104"/>
      <c r="BF1296" s="105"/>
      <c r="BG1296" s="102"/>
      <c r="BH1296" s="102"/>
      <c r="BI1296" s="106"/>
      <c r="BK1296" s="99"/>
      <c r="BL1296" s="99"/>
    </row>
    <row r="1297" spans="47:64" ht="21" hidden="1" customHeight="1" x14ac:dyDescent="0.25">
      <c r="AU1297" s="99"/>
      <c r="AV1297" s="100"/>
      <c r="AY1297" s="101"/>
      <c r="AZ1297" s="101"/>
      <c r="BA1297" s="102"/>
      <c r="BB1297" s="103"/>
      <c r="BC1297" s="103"/>
      <c r="BD1297" s="102"/>
      <c r="BE1297" s="104"/>
      <c r="BF1297" s="105"/>
      <c r="BG1297" s="102"/>
      <c r="BH1297" s="102"/>
      <c r="BI1297" s="106"/>
      <c r="BK1297" s="99"/>
      <c r="BL1297" s="99"/>
    </row>
    <row r="1298" spans="47:64" ht="21" hidden="1" customHeight="1" x14ac:dyDescent="0.25">
      <c r="AU1298" s="99"/>
      <c r="AV1298" s="100"/>
      <c r="AY1298" s="101"/>
      <c r="AZ1298" s="101"/>
      <c r="BA1298" s="102"/>
      <c r="BB1298" s="103"/>
      <c r="BC1298" s="103"/>
      <c r="BD1298" s="102"/>
      <c r="BE1298" s="104"/>
      <c r="BF1298" s="105"/>
      <c r="BG1298" s="102"/>
      <c r="BH1298" s="102"/>
      <c r="BI1298" s="106"/>
      <c r="BK1298" s="99"/>
      <c r="BL1298" s="99"/>
    </row>
    <row r="1299" spans="47:64" ht="21" hidden="1" customHeight="1" x14ac:dyDescent="0.25">
      <c r="AU1299" s="99"/>
      <c r="AV1299" s="100"/>
      <c r="AY1299" s="101"/>
      <c r="AZ1299" s="101"/>
      <c r="BA1299" s="102"/>
      <c r="BB1299" s="103"/>
      <c r="BC1299" s="103"/>
      <c r="BD1299" s="102"/>
      <c r="BE1299" s="104"/>
      <c r="BF1299" s="105"/>
      <c r="BG1299" s="102"/>
      <c r="BH1299" s="102"/>
      <c r="BI1299" s="106"/>
      <c r="BK1299" s="99"/>
      <c r="BL1299" s="99"/>
    </row>
    <row r="1300" spans="47:64" ht="21" hidden="1" customHeight="1" x14ac:dyDescent="0.25">
      <c r="AU1300" s="99"/>
      <c r="AV1300" s="100"/>
      <c r="AY1300" s="101"/>
      <c r="AZ1300" s="101"/>
      <c r="BA1300" s="102"/>
      <c r="BB1300" s="103"/>
      <c r="BC1300" s="103"/>
      <c r="BD1300" s="102"/>
      <c r="BE1300" s="104"/>
      <c r="BF1300" s="105"/>
      <c r="BG1300" s="102"/>
      <c r="BH1300" s="102"/>
      <c r="BI1300" s="106"/>
      <c r="BK1300" s="99"/>
      <c r="BL1300" s="99"/>
    </row>
    <row r="1301" spans="47:64" ht="21" hidden="1" customHeight="1" x14ac:dyDescent="0.25">
      <c r="AU1301" s="99"/>
      <c r="AV1301" s="100"/>
      <c r="AY1301" s="101"/>
      <c r="AZ1301" s="101"/>
      <c r="BA1301" s="102"/>
      <c r="BB1301" s="103"/>
      <c r="BC1301" s="103"/>
      <c r="BD1301" s="102"/>
      <c r="BE1301" s="104"/>
      <c r="BF1301" s="105"/>
      <c r="BG1301" s="102"/>
      <c r="BH1301" s="102"/>
      <c r="BI1301" s="106"/>
      <c r="BK1301" s="99"/>
      <c r="BL1301" s="99"/>
    </row>
    <row r="1302" spans="47:64" ht="21" hidden="1" customHeight="1" x14ac:dyDescent="0.25">
      <c r="AU1302" s="99"/>
      <c r="AV1302" s="100"/>
      <c r="AY1302" s="101"/>
      <c r="AZ1302" s="101"/>
      <c r="BA1302" s="102"/>
      <c r="BB1302" s="103"/>
      <c r="BC1302" s="103"/>
      <c r="BD1302" s="102"/>
      <c r="BE1302" s="104"/>
      <c r="BF1302" s="105"/>
      <c r="BG1302" s="102"/>
      <c r="BH1302" s="102"/>
      <c r="BI1302" s="106"/>
      <c r="BK1302" s="99"/>
      <c r="BL1302" s="99"/>
    </row>
    <row r="1303" spans="47:64" ht="21" hidden="1" customHeight="1" x14ac:dyDescent="0.25">
      <c r="AU1303" s="99"/>
      <c r="AV1303" s="100"/>
      <c r="AY1303" s="101"/>
      <c r="AZ1303" s="101"/>
      <c r="BA1303" s="102"/>
      <c r="BB1303" s="103"/>
      <c r="BC1303" s="103"/>
      <c r="BD1303" s="102"/>
      <c r="BE1303" s="104"/>
      <c r="BF1303" s="105"/>
      <c r="BG1303" s="102"/>
      <c r="BH1303" s="102"/>
      <c r="BI1303" s="106"/>
      <c r="BK1303" s="99"/>
      <c r="BL1303" s="99"/>
    </row>
    <row r="1304" spans="47:64" ht="21" hidden="1" customHeight="1" x14ac:dyDescent="0.25">
      <c r="AU1304" s="99"/>
      <c r="AV1304" s="100"/>
      <c r="AY1304" s="101"/>
      <c r="AZ1304" s="101"/>
      <c r="BA1304" s="102"/>
      <c r="BB1304" s="103"/>
      <c r="BC1304" s="103"/>
      <c r="BD1304" s="102"/>
      <c r="BE1304" s="104"/>
      <c r="BF1304" s="105"/>
      <c r="BG1304" s="102"/>
      <c r="BH1304" s="102"/>
      <c r="BI1304" s="106"/>
      <c r="BK1304" s="99"/>
      <c r="BL1304" s="99"/>
    </row>
    <row r="1305" spans="47:64" ht="21" hidden="1" customHeight="1" x14ac:dyDescent="0.25">
      <c r="AU1305" s="99"/>
      <c r="AV1305" s="100"/>
      <c r="AY1305" s="101"/>
      <c r="AZ1305" s="101"/>
      <c r="BA1305" s="102"/>
      <c r="BB1305" s="103"/>
      <c r="BC1305" s="103"/>
      <c r="BD1305" s="102"/>
      <c r="BE1305" s="104"/>
      <c r="BF1305" s="105"/>
      <c r="BG1305" s="102"/>
      <c r="BH1305" s="102"/>
      <c r="BI1305" s="106"/>
      <c r="BK1305" s="99"/>
      <c r="BL1305" s="99"/>
    </row>
    <row r="1306" spans="47:64" ht="21" hidden="1" customHeight="1" x14ac:dyDescent="0.25">
      <c r="AU1306" s="99"/>
      <c r="AV1306" s="100"/>
      <c r="AY1306" s="101"/>
      <c r="AZ1306" s="101"/>
      <c r="BA1306" s="102"/>
      <c r="BB1306" s="103"/>
      <c r="BC1306" s="103"/>
      <c r="BD1306" s="102"/>
      <c r="BE1306" s="104"/>
      <c r="BF1306" s="105"/>
      <c r="BG1306" s="102"/>
      <c r="BH1306" s="102"/>
      <c r="BI1306" s="106"/>
      <c r="BK1306" s="99"/>
      <c r="BL1306" s="99"/>
    </row>
    <row r="1307" spans="47:64" ht="21" hidden="1" customHeight="1" x14ac:dyDescent="0.25">
      <c r="AU1307" s="99"/>
      <c r="AV1307" s="100"/>
      <c r="AY1307" s="101"/>
      <c r="AZ1307" s="101"/>
      <c r="BA1307" s="102"/>
      <c r="BB1307" s="103"/>
      <c r="BC1307" s="103"/>
      <c r="BD1307" s="102"/>
      <c r="BE1307" s="104"/>
      <c r="BF1307" s="105"/>
      <c r="BG1307" s="102"/>
      <c r="BH1307" s="102"/>
      <c r="BI1307" s="106"/>
      <c r="BK1307" s="99"/>
      <c r="BL1307" s="99"/>
    </row>
    <row r="1308" spans="47:64" ht="21" hidden="1" customHeight="1" x14ac:dyDescent="0.25">
      <c r="AU1308" s="99"/>
      <c r="AV1308" s="100"/>
      <c r="AY1308" s="101"/>
      <c r="AZ1308" s="101"/>
      <c r="BA1308" s="102"/>
      <c r="BB1308" s="103"/>
      <c r="BC1308" s="103"/>
      <c r="BD1308" s="102"/>
      <c r="BE1308" s="104"/>
      <c r="BF1308" s="105"/>
      <c r="BG1308" s="102"/>
      <c r="BH1308" s="102"/>
      <c r="BI1308" s="106"/>
      <c r="BK1308" s="99"/>
      <c r="BL1308" s="99"/>
    </row>
    <row r="1309" spans="47:64" ht="21" hidden="1" customHeight="1" x14ac:dyDescent="0.25">
      <c r="AU1309" s="99"/>
      <c r="AV1309" s="100"/>
      <c r="AY1309" s="101"/>
      <c r="AZ1309" s="101"/>
      <c r="BA1309" s="102"/>
      <c r="BB1309" s="103"/>
      <c r="BC1309" s="103"/>
      <c r="BD1309" s="102"/>
      <c r="BE1309" s="104"/>
      <c r="BF1309" s="105"/>
      <c r="BG1309" s="102"/>
      <c r="BH1309" s="102"/>
      <c r="BI1309" s="106"/>
      <c r="BK1309" s="99"/>
      <c r="BL1309" s="99"/>
    </row>
    <row r="1310" spans="47:64" ht="21" hidden="1" customHeight="1" x14ac:dyDescent="0.25">
      <c r="AU1310" s="99"/>
      <c r="AV1310" s="100"/>
      <c r="AY1310" s="101"/>
      <c r="AZ1310" s="101"/>
      <c r="BA1310" s="102"/>
      <c r="BB1310" s="103"/>
      <c r="BC1310" s="103"/>
      <c r="BD1310" s="102"/>
      <c r="BE1310" s="104"/>
      <c r="BF1310" s="105"/>
      <c r="BG1310" s="102"/>
      <c r="BH1310" s="102"/>
      <c r="BI1310" s="106"/>
      <c r="BK1310" s="99"/>
      <c r="BL1310" s="99"/>
    </row>
    <row r="1311" spans="47:64" ht="21" hidden="1" customHeight="1" x14ac:dyDescent="0.25">
      <c r="AU1311" s="99"/>
      <c r="AV1311" s="100"/>
      <c r="AY1311" s="101"/>
      <c r="AZ1311" s="101"/>
      <c r="BA1311" s="102"/>
      <c r="BB1311" s="103"/>
      <c r="BC1311" s="103"/>
      <c r="BD1311" s="102"/>
      <c r="BE1311" s="104"/>
      <c r="BF1311" s="105"/>
      <c r="BG1311" s="102"/>
      <c r="BH1311" s="102"/>
      <c r="BI1311" s="106"/>
      <c r="BK1311" s="99"/>
      <c r="BL1311" s="99"/>
    </row>
    <row r="1312" spans="47:64" ht="21" hidden="1" customHeight="1" x14ac:dyDescent="0.25">
      <c r="AU1312" s="99"/>
      <c r="AV1312" s="100"/>
      <c r="AY1312" s="101"/>
      <c r="AZ1312" s="101"/>
      <c r="BA1312" s="102"/>
      <c r="BB1312" s="103"/>
      <c r="BC1312" s="103"/>
      <c r="BD1312" s="102"/>
      <c r="BE1312" s="104"/>
      <c r="BF1312" s="105"/>
      <c r="BG1312" s="102"/>
      <c r="BH1312" s="102"/>
      <c r="BI1312" s="106"/>
      <c r="BK1312" s="99"/>
      <c r="BL1312" s="99"/>
    </row>
    <row r="1313" spans="47:64" ht="21" hidden="1" customHeight="1" x14ac:dyDescent="0.25">
      <c r="AU1313" s="99"/>
      <c r="AV1313" s="100"/>
      <c r="AY1313" s="101"/>
      <c r="AZ1313" s="101"/>
      <c r="BA1313" s="102"/>
      <c r="BB1313" s="103"/>
      <c r="BC1313" s="103"/>
      <c r="BD1313" s="102"/>
      <c r="BE1313" s="104"/>
      <c r="BF1313" s="105"/>
      <c r="BG1313" s="102"/>
      <c r="BH1313" s="102"/>
      <c r="BI1313" s="106"/>
      <c r="BK1313" s="99"/>
      <c r="BL1313" s="99"/>
    </row>
    <row r="1314" spans="47:64" ht="21" hidden="1" customHeight="1" x14ac:dyDescent="0.25">
      <c r="AU1314" s="99"/>
      <c r="AV1314" s="100"/>
      <c r="AY1314" s="101"/>
      <c r="AZ1314" s="101"/>
      <c r="BA1314" s="102"/>
      <c r="BB1314" s="103"/>
      <c r="BC1314" s="103"/>
      <c r="BD1314" s="102"/>
      <c r="BE1314" s="104"/>
      <c r="BF1314" s="105"/>
      <c r="BG1314" s="102"/>
      <c r="BH1314" s="102"/>
      <c r="BI1314" s="106"/>
      <c r="BK1314" s="99"/>
      <c r="BL1314" s="99"/>
    </row>
    <row r="1315" spans="47:64" ht="21" hidden="1" customHeight="1" x14ac:dyDescent="0.25">
      <c r="AU1315" s="99"/>
      <c r="AV1315" s="100"/>
      <c r="AY1315" s="101"/>
      <c r="AZ1315" s="101"/>
      <c r="BA1315" s="102"/>
      <c r="BB1315" s="103"/>
      <c r="BC1315" s="103"/>
      <c r="BD1315" s="102"/>
      <c r="BE1315" s="104"/>
      <c r="BF1315" s="105"/>
      <c r="BG1315" s="102"/>
      <c r="BH1315" s="102"/>
      <c r="BI1315" s="106"/>
      <c r="BK1315" s="99"/>
      <c r="BL1315" s="99"/>
    </row>
    <row r="1316" spans="47:64" ht="21" hidden="1" customHeight="1" x14ac:dyDescent="0.25">
      <c r="AU1316" s="99"/>
      <c r="AV1316" s="100"/>
      <c r="AY1316" s="101"/>
      <c r="AZ1316" s="101"/>
      <c r="BA1316" s="102"/>
      <c r="BB1316" s="103"/>
      <c r="BC1316" s="103"/>
      <c r="BD1316" s="102"/>
      <c r="BE1316" s="104"/>
      <c r="BF1316" s="105"/>
      <c r="BG1316" s="102"/>
      <c r="BH1316" s="102"/>
      <c r="BI1316" s="106"/>
      <c r="BK1316" s="99"/>
      <c r="BL1316" s="99"/>
    </row>
    <row r="1317" spans="47:64" ht="21" hidden="1" customHeight="1" x14ac:dyDescent="0.25">
      <c r="AU1317" s="99"/>
      <c r="AV1317" s="100"/>
      <c r="AY1317" s="101"/>
      <c r="AZ1317" s="101"/>
      <c r="BA1317" s="102"/>
      <c r="BB1317" s="103"/>
      <c r="BC1317" s="103"/>
      <c r="BD1317" s="102"/>
      <c r="BE1317" s="104"/>
      <c r="BF1317" s="105"/>
      <c r="BG1317" s="102"/>
      <c r="BH1317" s="102"/>
      <c r="BI1317" s="106"/>
      <c r="BK1317" s="99"/>
      <c r="BL1317" s="99"/>
    </row>
    <row r="1318" spans="47:64" ht="21" hidden="1" customHeight="1" x14ac:dyDescent="0.25">
      <c r="AU1318" s="99"/>
      <c r="AV1318" s="100"/>
      <c r="AY1318" s="101"/>
      <c r="AZ1318" s="101"/>
      <c r="BA1318" s="102"/>
      <c r="BB1318" s="103"/>
      <c r="BC1318" s="103"/>
      <c r="BD1318" s="102"/>
      <c r="BE1318" s="104"/>
      <c r="BF1318" s="105"/>
      <c r="BG1318" s="102"/>
      <c r="BH1318" s="102"/>
      <c r="BI1318" s="106"/>
      <c r="BK1318" s="99"/>
      <c r="BL1318" s="99"/>
    </row>
    <row r="1319" spans="47:64" ht="21" hidden="1" customHeight="1" x14ac:dyDescent="0.25">
      <c r="AU1319" s="99"/>
      <c r="AV1319" s="100"/>
      <c r="AY1319" s="101"/>
      <c r="AZ1319" s="101"/>
      <c r="BA1319" s="102"/>
      <c r="BB1319" s="103"/>
      <c r="BC1319" s="103"/>
      <c r="BD1319" s="102"/>
      <c r="BE1319" s="104"/>
      <c r="BF1319" s="105"/>
      <c r="BG1319" s="102"/>
      <c r="BH1319" s="102"/>
      <c r="BI1319" s="106"/>
      <c r="BK1319" s="99"/>
      <c r="BL1319" s="99"/>
    </row>
    <row r="1320" spans="47:64" ht="21" hidden="1" customHeight="1" x14ac:dyDescent="0.25">
      <c r="AU1320" s="99"/>
      <c r="AV1320" s="100"/>
      <c r="AY1320" s="101"/>
      <c r="AZ1320" s="101"/>
      <c r="BA1320" s="102"/>
      <c r="BB1320" s="103"/>
      <c r="BC1320" s="103"/>
      <c r="BD1320" s="102"/>
      <c r="BE1320" s="104"/>
      <c r="BF1320" s="105"/>
      <c r="BG1320" s="102"/>
      <c r="BH1320" s="102"/>
      <c r="BI1320" s="106"/>
      <c r="BK1320" s="99"/>
      <c r="BL1320" s="99"/>
    </row>
    <row r="1321" spans="47:64" ht="21" hidden="1" customHeight="1" x14ac:dyDescent="0.25">
      <c r="AU1321" s="99"/>
      <c r="AV1321" s="100"/>
      <c r="AY1321" s="101"/>
      <c r="AZ1321" s="101"/>
      <c r="BA1321" s="102"/>
      <c r="BB1321" s="103"/>
      <c r="BC1321" s="103"/>
      <c r="BD1321" s="102"/>
      <c r="BE1321" s="104"/>
      <c r="BF1321" s="105"/>
      <c r="BG1321" s="102"/>
      <c r="BH1321" s="102"/>
      <c r="BI1321" s="106"/>
      <c r="BK1321" s="99"/>
      <c r="BL1321" s="99"/>
    </row>
    <row r="1322" spans="47:64" ht="21" hidden="1" customHeight="1" x14ac:dyDescent="0.25">
      <c r="AU1322" s="99"/>
      <c r="AV1322" s="100"/>
      <c r="AY1322" s="101"/>
      <c r="AZ1322" s="101"/>
      <c r="BA1322" s="102"/>
      <c r="BB1322" s="103"/>
      <c r="BC1322" s="103"/>
      <c r="BD1322" s="102"/>
      <c r="BE1322" s="104"/>
      <c r="BF1322" s="105"/>
      <c r="BG1322" s="102"/>
      <c r="BH1322" s="102"/>
      <c r="BI1322" s="106"/>
      <c r="BK1322" s="99"/>
      <c r="BL1322" s="99"/>
    </row>
    <row r="1323" spans="47:64" ht="21" hidden="1" customHeight="1" x14ac:dyDescent="0.25">
      <c r="AU1323" s="99"/>
      <c r="AV1323" s="100"/>
      <c r="AY1323" s="101"/>
      <c r="AZ1323" s="101"/>
      <c r="BA1323" s="102"/>
      <c r="BB1323" s="103"/>
      <c r="BC1323" s="103"/>
      <c r="BD1323" s="102"/>
      <c r="BE1323" s="104"/>
      <c r="BF1323" s="105"/>
      <c r="BG1323" s="102"/>
      <c r="BH1323" s="102"/>
      <c r="BI1323" s="106"/>
      <c r="BK1323" s="99"/>
      <c r="BL1323" s="99"/>
    </row>
    <row r="1324" spans="47:64" ht="21" hidden="1" customHeight="1" x14ac:dyDescent="0.25">
      <c r="AU1324" s="99"/>
      <c r="AV1324" s="100"/>
      <c r="AY1324" s="101"/>
      <c r="AZ1324" s="101"/>
      <c r="BA1324" s="102"/>
      <c r="BB1324" s="103"/>
      <c r="BC1324" s="103"/>
      <c r="BD1324" s="102"/>
      <c r="BE1324" s="104"/>
      <c r="BF1324" s="105"/>
      <c r="BG1324" s="102"/>
      <c r="BH1324" s="102"/>
      <c r="BI1324" s="106"/>
      <c r="BK1324" s="99"/>
      <c r="BL1324" s="99"/>
    </row>
    <row r="1325" spans="47:64" ht="21" hidden="1" customHeight="1" x14ac:dyDescent="0.25">
      <c r="AU1325" s="99"/>
      <c r="AV1325" s="100"/>
      <c r="AY1325" s="101"/>
      <c r="AZ1325" s="101"/>
      <c r="BA1325" s="102"/>
      <c r="BB1325" s="103"/>
      <c r="BC1325" s="103"/>
      <c r="BD1325" s="102"/>
      <c r="BE1325" s="104"/>
      <c r="BF1325" s="105"/>
      <c r="BG1325" s="102"/>
      <c r="BH1325" s="102"/>
      <c r="BI1325" s="106"/>
      <c r="BK1325" s="99"/>
      <c r="BL1325" s="99"/>
    </row>
    <row r="1326" spans="47:64" ht="21" hidden="1" customHeight="1" x14ac:dyDescent="0.25">
      <c r="AU1326" s="99"/>
      <c r="AV1326" s="100"/>
      <c r="AY1326" s="101"/>
      <c r="AZ1326" s="101"/>
      <c r="BA1326" s="102"/>
      <c r="BB1326" s="103"/>
      <c r="BC1326" s="103"/>
      <c r="BD1326" s="102"/>
      <c r="BE1326" s="104"/>
      <c r="BF1326" s="105"/>
      <c r="BG1326" s="102"/>
      <c r="BH1326" s="102"/>
      <c r="BI1326" s="106"/>
      <c r="BK1326" s="99"/>
      <c r="BL1326" s="99"/>
    </row>
    <row r="1327" spans="47:64" ht="21" hidden="1" customHeight="1" x14ac:dyDescent="0.25">
      <c r="AU1327" s="99"/>
      <c r="AV1327" s="100"/>
      <c r="AY1327" s="101"/>
      <c r="AZ1327" s="101"/>
      <c r="BA1327" s="102"/>
      <c r="BB1327" s="103"/>
      <c r="BC1327" s="103"/>
      <c r="BD1327" s="102"/>
      <c r="BE1327" s="104"/>
      <c r="BF1327" s="105"/>
      <c r="BG1327" s="102"/>
      <c r="BH1327" s="102"/>
      <c r="BI1327" s="106"/>
      <c r="BK1327" s="99"/>
      <c r="BL1327" s="99"/>
    </row>
    <row r="1328" spans="47:64" ht="21" hidden="1" customHeight="1" x14ac:dyDescent="0.25">
      <c r="AU1328" s="99"/>
      <c r="AV1328" s="100"/>
      <c r="AY1328" s="101"/>
      <c r="AZ1328" s="101"/>
      <c r="BA1328" s="102"/>
      <c r="BB1328" s="103"/>
      <c r="BC1328" s="103"/>
      <c r="BD1328" s="102"/>
      <c r="BE1328" s="104"/>
      <c r="BF1328" s="105"/>
      <c r="BG1328" s="102"/>
      <c r="BH1328" s="102"/>
      <c r="BI1328" s="106"/>
      <c r="BK1328" s="99"/>
      <c r="BL1328" s="99"/>
    </row>
    <row r="1329" spans="47:64" ht="21" hidden="1" customHeight="1" x14ac:dyDescent="0.25">
      <c r="AU1329" s="99"/>
      <c r="AV1329" s="100"/>
      <c r="AY1329" s="101"/>
      <c r="AZ1329" s="101"/>
      <c r="BA1329" s="102"/>
      <c r="BB1329" s="103"/>
      <c r="BC1329" s="103"/>
      <c r="BD1329" s="102"/>
      <c r="BE1329" s="104"/>
      <c r="BF1329" s="105"/>
      <c r="BG1329" s="102"/>
      <c r="BH1329" s="102"/>
      <c r="BI1329" s="106"/>
      <c r="BK1329" s="99"/>
      <c r="BL1329" s="99"/>
    </row>
    <row r="1330" spans="47:64" ht="21" hidden="1" customHeight="1" x14ac:dyDescent="0.25">
      <c r="AU1330" s="99"/>
      <c r="AV1330" s="100"/>
      <c r="AY1330" s="101"/>
      <c r="AZ1330" s="101"/>
      <c r="BA1330" s="102"/>
      <c r="BB1330" s="103"/>
      <c r="BC1330" s="103"/>
      <c r="BD1330" s="102"/>
      <c r="BE1330" s="104"/>
      <c r="BF1330" s="105"/>
      <c r="BG1330" s="102"/>
      <c r="BH1330" s="102"/>
      <c r="BI1330" s="106"/>
      <c r="BK1330" s="99"/>
      <c r="BL1330" s="99"/>
    </row>
    <row r="1331" spans="47:64" ht="21" hidden="1" customHeight="1" x14ac:dyDescent="0.25">
      <c r="AU1331" s="99"/>
      <c r="AV1331" s="100"/>
      <c r="AY1331" s="101"/>
      <c r="AZ1331" s="101"/>
      <c r="BA1331" s="102"/>
      <c r="BB1331" s="103"/>
      <c r="BC1331" s="103"/>
      <c r="BD1331" s="102"/>
      <c r="BE1331" s="104"/>
      <c r="BF1331" s="105"/>
      <c r="BG1331" s="102"/>
      <c r="BH1331" s="102"/>
      <c r="BI1331" s="106"/>
      <c r="BK1331" s="99"/>
      <c r="BL1331" s="99"/>
    </row>
    <row r="1332" spans="47:64" ht="21" hidden="1" customHeight="1" x14ac:dyDescent="0.25">
      <c r="AU1332" s="99"/>
      <c r="AV1332" s="100"/>
      <c r="AY1332" s="101"/>
      <c r="AZ1332" s="101"/>
      <c r="BA1332" s="102"/>
      <c r="BB1332" s="103"/>
      <c r="BC1332" s="103"/>
      <c r="BD1332" s="102"/>
      <c r="BE1332" s="104"/>
      <c r="BF1332" s="105"/>
      <c r="BG1332" s="102"/>
      <c r="BH1332" s="102"/>
      <c r="BI1332" s="106"/>
      <c r="BK1332" s="99"/>
      <c r="BL1332" s="99"/>
    </row>
    <row r="1333" spans="47:64" ht="21" hidden="1" customHeight="1" x14ac:dyDescent="0.25">
      <c r="AU1333" s="99"/>
      <c r="AV1333" s="100"/>
      <c r="AY1333" s="101"/>
      <c r="AZ1333" s="101"/>
      <c r="BA1333" s="102"/>
      <c r="BB1333" s="103"/>
      <c r="BC1333" s="103"/>
      <c r="BD1333" s="102"/>
      <c r="BE1333" s="104"/>
      <c r="BF1333" s="105"/>
      <c r="BG1333" s="102"/>
      <c r="BH1333" s="102"/>
      <c r="BI1333" s="106"/>
      <c r="BK1333" s="99"/>
      <c r="BL1333" s="99"/>
    </row>
    <row r="1334" spans="47:64" ht="21" hidden="1" customHeight="1" x14ac:dyDescent="0.25">
      <c r="AU1334" s="99"/>
      <c r="AV1334" s="100"/>
      <c r="AY1334" s="101"/>
      <c r="AZ1334" s="101"/>
      <c r="BA1334" s="102"/>
      <c r="BB1334" s="103"/>
      <c r="BC1334" s="103"/>
      <c r="BD1334" s="102"/>
      <c r="BE1334" s="104"/>
      <c r="BF1334" s="105"/>
      <c r="BG1334" s="102"/>
      <c r="BH1334" s="102"/>
      <c r="BI1334" s="106"/>
      <c r="BK1334" s="99"/>
      <c r="BL1334" s="99"/>
    </row>
    <row r="1335" spans="47:64" ht="21" hidden="1" customHeight="1" x14ac:dyDescent="0.25">
      <c r="AU1335" s="99"/>
      <c r="AV1335" s="100"/>
      <c r="AY1335" s="101"/>
      <c r="AZ1335" s="101"/>
      <c r="BA1335" s="102"/>
      <c r="BB1335" s="103"/>
      <c r="BC1335" s="103"/>
      <c r="BD1335" s="102"/>
      <c r="BE1335" s="104"/>
      <c r="BF1335" s="105"/>
      <c r="BG1335" s="102"/>
      <c r="BH1335" s="102"/>
      <c r="BI1335" s="106"/>
      <c r="BK1335" s="99"/>
      <c r="BL1335" s="99"/>
    </row>
    <row r="1336" spans="47:64" ht="21" hidden="1" customHeight="1" x14ac:dyDescent="0.25">
      <c r="AU1336" s="99"/>
      <c r="AV1336" s="100"/>
      <c r="AY1336" s="101"/>
      <c r="AZ1336" s="101"/>
      <c r="BA1336" s="102"/>
      <c r="BB1336" s="103"/>
      <c r="BC1336" s="103"/>
      <c r="BD1336" s="102"/>
      <c r="BE1336" s="104"/>
      <c r="BF1336" s="105"/>
      <c r="BG1336" s="102"/>
      <c r="BH1336" s="102"/>
      <c r="BI1336" s="106"/>
      <c r="BK1336" s="99"/>
      <c r="BL1336" s="99"/>
    </row>
    <row r="1337" spans="47:64" ht="21" hidden="1" customHeight="1" x14ac:dyDescent="0.25">
      <c r="AU1337" s="99"/>
      <c r="AV1337" s="100"/>
      <c r="AY1337" s="101"/>
      <c r="AZ1337" s="101"/>
      <c r="BA1337" s="102"/>
      <c r="BB1337" s="103"/>
      <c r="BC1337" s="103"/>
      <c r="BD1337" s="102"/>
      <c r="BE1337" s="104"/>
      <c r="BF1337" s="105"/>
      <c r="BG1337" s="102"/>
      <c r="BH1337" s="102"/>
      <c r="BI1337" s="106"/>
      <c r="BK1337" s="99"/>
      <c r="BL1337" s="99"/>
    </row>
    <row r="1338" spans="47:64" ht="21" hidden="1" customHeight="1" x14ac:dyDescent="0.25">
      <c r="AU1338" s="99"/>
      <c r="AV1338" s="100"/>
      <c r="AY1338" s="101"/>
      <c r="AZ1338" s="101"/>
      <c r="BA1338" s="102"/>
      <c r="BB1338" s="103"/>
      <c r="BC1338" s="103"/>
      <c r="BD1338" s="102"/>
      <c r="BE1338" s="104"/>
      <c r="BF1338" s="105"/>
      <c r="BG1338" s="102"/>
      <c r="BH1338" s="102"/>
      <c r="BI1338" s="106"/>
      <c r="BK1338" s="99"/>
      <c r="BL1338" s="99"/>
    </row>
    <row r="1339" spans="47:64" ht="21" hidden="1" customHeight="1" x14ac:dyDescent="0.25">
      <c r="AU1339" s="99"/>
      <c r="AV1339" s="100"/>
      <c r="AY1339" s="101"/>
      <c r="AZ1339" s="101"/>
      <c r="BA1339" s="102"/>
      <c r="BB1339" s="103"/>
      <c r="BC1339" s="103"/>
      <c r="BD1339" s="102"/>
      <c r="BE1339" s="104"/>
      <c r="BF1339" s="105"/>
      <c r="BG1339" s="102"/>
      <c r="BH1339" s="102"/>
      <c r="BI1339" s="106"/>
      <c r="BK1339" s="99"/>
      <c r="BL1339" s="99"/>
    </row>
    <row r="1340" spans="47:64" ht="21" hidden="1" customHeight="1" x14ac:dyDescent="0.25">
      <c r="AU1340" s="99"/>
      <c r="AV1340" s="100"/>
      <c r="AY1340" s="101"/>
      <c r="AZ1340" s="101"/>
      <c r="BA1340" s="102"/>
      <c r="BB1340" s="103"/>
      <c r="BC1340" s="103"/>
      <c r="BD1340" s="102"/>
      <c r="BE1340" s="104"/>
      <c r="BF1340" s="105"/>
      <c r="BG1340" s="102"/>
      <c r="BH1340" s="102"/>
      <c r="BI1340" s="106"/>
      <c r="BK1340" s="99"/>
      <c r="BL1340" s="99"/>
    </row>
    <row r="1341" spans="47:64" ht="21" hidden="1" customHeight="1" x14ac:dyDescent="0.25">
      <c r="AU1341" s="99"/>
      <c r="AV1341" s="100"/>
      <c r="AY1341" s="101"/>
      <c r="AZ1341" s="101"/>
      <c r="BA1341" s="102"/>
      <c r="BB1341" s="103"/>
      <c r="BC1341" s="103"/>
      <c r="BD1341" s="102"/>
      <c r="BE1341" s="104"/>
      <c r="BF1341" s="105"/>
      <c r="BG1341" s="102"/>
      <c r="BH1341" s="102"/>
      <c r="BI1341" s="106"/>
      <c r="BK1341" s="99"/>
      <c r="BL1341" s="99"/>
    </row>
    <row r="1342" spans="47:64" ht="21" hidden="1" customHeight="1" x14ac:dyDescent="0.25">
      <c r="AU1342" s="99"/>
      <c r="AV1342" s="100"/>
      <c r="AY1342" s="101"/>
      <c r="AZ1342" s="101"/>
      <c r="BA1342" s="102"/>
      <c r="BB1342" s="103"/>
      <c r="BC1342" s="103"/>
      <c r="BD1342" s="102"/>
      <c r="BE1342" s="104"/>
      <c r="BF1342" s="105"/>
      <c r="BG1342" s="102"/>
      <c r="BH1342" s="102"/>
      <c r="BI1342" s="106"/>
      <c r="BK1342" s="99"/>
      <c r="BL1342" s="99"/>
    </row>
    <row r="1343" spans="47:64" ht="21" hidden="1" customHeight="1" x14ac:dyDescent="0.25">
      <c r="AU1343" s="99"/>
      <c r="AV1343" s="100"/>
      <c r="AY1343" s="101"/>
      <c r="AZ1343" s="101"/>
      <c r="BA1343" s="102"/>
      <c r="BB1343" s="103"/>
      <c r="BC1343" s="103"/>
      <c r="BD1343" s="102"/>
      <c r="BE1343" s="104"/>
      <c r="BF1343" s="105"/>
      <c r="BG1343" s="102"/>
      <c r="BH1343" s="102"/>
      <c r="BI1343" s="106"/>
      <c r="BK1343" s="99"/>
      <c r="BL1343" s="99"/>
    </row>
    <row r="1344" spans="47:64" ht="21" hidden="1" customHeight="1" x14ac:dyDescent="0.25">
      <c r="AU1344" s="99"/>
      <c r="AV1344" s="100"/>
      <c r="AY1344" s="101"/>
      <c r="AZ1344" s="101"/>
      <c r="BA1344" s="102"/>
      <c r="BB1344" s="103"/>
      <c r="BC1344" s="103"/>
      <c r="BD1344" s="102"/>
      <c r="BE1344" s="104"/>
      <c r="BF1344" s="105"/>
      <c r="BG1344" s="102"/>
      <c r="BH1344" s="102"/>
      <c r="BI1344" s="106"/>
      <c r="BK1344" s="99"/>
      <c r="BL1344" s="99"/>
    </row>
    <row r="1345" spans="47:64" ht="21" hidden="1" customHeight="1" x14ac:dyDescent="0.25">
      <c r="AU1345" s="99"/>
      <c r="AV1345" s="100"/>
      <c r="AY1345" s="101"/>
      <c r="AZ1345" s="101"/>
      <c r="BA1345" s="102"/>
      <c r="BB1345" s="103"/>
      <c r="BC1345" s="103"/>
      <c r="BD1345" s="102"/>
      <c r="BE1345" s="104"/>
      <c r="BF1345" s="105"/>
      <c r="BG1345" s="102"/>
      <c r="BH1345" s="102"/>
      <c r="BI1345" s="106"/>
      <c r="BK1345" s="99"/>
      <c r="BL1345" s="99"/>
    </row>
    <row r="1346" spans="47:64" ht="21" hidden="1" customHeight="1" x14ac:dyDescent="0.25">
      <c r="AU1346" s="99"/>
      <c r="AV1346" s="100"/>
      <c r="AY1346" s="101"/>
      <c r="AZ1346" s="101"/>
      <c r="BA1346" s="102"/>
      <c r="BB1346" s="103"/>
      <c r="BC1346" s="103"/>
      <c r="BD1346" s="102"/>
      <c r="BE1346" s="104"/>
      <c r="BF1346" s="105"/>
      <c r="BG1346" s="102"/>
      <c r="BH1346" s="102"/>
      <c r="BI1346" s="106"/>
      <c r="BK1346" s="99"/>
      <c r="BL1346" s="99"/>
    </row>
    <row r="1347" spans="47:64" ht="21" hidden="1" customHeight="1" x14ac:dyDescent="0.25">
      <c r="AU1347" s="99"/>
      <c r="AV1347" s="100"/>
      <c r="AY1347" s="101"/>
      <c r="AZ1347" s="101"/>
      <c r="BA1347" s="102"/>
      <c r="BB1347" s="103"/>
      <c r="BC1347" s="103"/>
      <c r="BD1347" s="102"/>
      <c r="BE1347" s="104"/>
      <c r="BF1347" s="105"/>
      <c r="BG1347" s="102"/>
      <c r="BH1347" s="102"/>
      <c r="BI1347" s="106"/>
      <c r="BK1347" s="99"/>
      <c r="BL1347" s="99"/>
    </row>
    <row r="1348" spans="47:64" ht="21" hidden="1" customHeight="1" x14ac:dyDescent="0.25">
      <c r="AU1348" s="99"/>
      <c r="AV1348" s="100"/>
      <c r="AY1348" s="101"/>
      <c r="AZ1348" s="101"/>
      <c r="BA1348" s="102"/>
      <c r="BB1348" s="103"/>
      <c r="BC1348" s="103"/>
      <c r="BD1348" s="102"/>
      <c r="BE1348" s="104"/>
      <c r="BF1348" s="105"/>
      <c r="BG1348" s="102"/>
      <c r="BH1348" s="102"/>
      <c r="BI1348" s="106"/>
      <c r="BK1348" s="99"/>
      <c r="BL1348" s="99"/>
    </row>
    <row r="1349" spans="47:64" ht="21" hidden="1" customHeight="1" x14ac:dyDescent="0.25">
      <c r="AU1349" s="99"/>
      <c r="AV1349" s="100"/>
      <c r="AY1349" s="101"/>
      <c r="AZ1349" s="101"/>
      <c r="BA1349" s="102"/>
      <c r="BB1349" s="103"/>
      <c r="BC1349" s="103"/>
      <c r="BD1349" s="102"/>
      <c r="BE1349" s="104"/>
      <c r="BF1349" s="105"/>
      <c r="BG1349" s="102"/>
      <c r="BH1349" s="102"/>
      <c r="BI1349" s="106"/>
      <c r="BK1349" s="99"/>
      <c r="BL1349" s="99"/>
    </row>
    <row r="1350" spans="47:64" ht="21" hidden="1" customHeight="1" x14ac:dyDescent="0.25">
      <c r="AU1350" s="99"/>
      <c r="AV1350" s="100"/>
      <c r="AY1350" s="101"/>
      <c r="AZ1350" s="101"/>
      <c r="BA1350" s="102"/>
      <c r="BB1350" s="103"/>
      <c r="BC1350" s="103"/>
      <c r="BD1350" s="102"/>
      <c r="BE1350" s="104"/>
      <c r="BF1350" s="105"/>
      <c r="BG1350" s="102"/>
      <c r="BH1350" s="102"/>
      <c r="BI1350" s="106"/>
      <c r="BK1350" s="99"/>
      <c r="BL1350" s="99"/>
    </row>
    <row r="1351" spans="47:64" ht="21" hidden="1" customHeight="1" x14ac:dyDescent="0.25">
      <c r="AU1351" s="99"/>
      <c r="AV1351" s="100"/>
      <c r="AY1351" s="101"/>
      <c r="AZ1351" s="101"/>
      <c r="BA1351" s="102"/>
      <c r="BB1351" s="103"/>
      <c r="BC1351" s="103"/>
      <c r="BD1351" s="102"/>
      <c r="BE1351" s="104"/>
      <c r="BF1351" s="105"/>
      <c r="BG1351" s="102"/>
      <c r="BH1351" s="102"/>
      <c r="BI1351" s="106"/>
      <c r="BK1351" s="99"/>
      <c r="BL1351" s="99"/>
    </row>
    <row r="1352" spans="47:64" ht="21" hidden="1" customHeight="1" x14ac:dyDescent="0.25">
      <c r="AU1352" s="99"/>
      <c r="AV1352" s="100"/>
      <c r="AY1352" s="101"/>
      <c r="AZ1352" s="101"/>
      <c r="BA1352" s="102"/>
      <c r="BB1352" s="103"/>
      <c r="BC1352" s="103"/>
      <c r="BD1352" s="102"/>
      <c r="BE1352" s="104"/>
      <c r="BF1352" s="105"/>
      <c r="BG1352" s="102"/>
      <c r="BH1352" s="102"/>
      <c r="BI1352" s="106"/>
      <c r="BK1352" s="99"/>
      <c r="BL1352" s="99"/>
    </row>
    <row r="1353" spans="47:64" ht="21" hidden="1" customHeight="1" x14ac:dyDescent="0.25">
      <c r="AU1353" s="99"/>
      <c r="AV1353" s="100"/>
      <c r="AY1353" s="101"/>
      <c r="AZ1353" s="101"/>
      <c r="BA1353" s="102"/>
      <c r="BB1353" s="103"/>
      <c r="BC1353" s="103"/>
      <c r="BD1353" s="102"/>
      <c r="BE1353" s="104"/>
      <c r="BF1353" s="105"/>
      <c r="BG1353" s="102"/>
      <c r="BH1353" s="102"/>
      <c r="BI1353" s="106"/>
      <c r="BK1353" s="99"/>
      <c r="BL1353" s="99"/>
    </row>
    <row r="1354" spans="47:64" ht="21" hidden="1" customHeight="1" x14ac:dyDescent="0.25">
      <c r="AU1354" s="99"/>
      <c r="AV1354" s="100"/>
      <c r="AY1354" s="101"/>
      <c r="AZ1354" s="101"/>
      <c r="BA1354" s="102"/>
      <c r="BB1354" s="103"/>
      <c r="BC1354" s="103"/>
      <c r="BD1354" s="102"/>
      <c r="BE1354" s="104"/>
      <c r="BF1354" s="105"/>
      <c r="BG1354" s="102"/>
      <c r="BH1354" s="102"/>
      <c r="BI1354" s="106"/>
      <c r="BK1354" s="99"/>
      <c r="BL1354" s="99"/>
    </row>
    <row r="1355" spans="47:64" ht="21" hidden="1" customHeight="1" x14ac:dyDescent="0.25">
      <c r="AU1355" s="99"/>
      <c r="AV1355" s="100"/>
      <c r="AY1355" s="101"/>
      <c r="AZ1355" s="101"/>
      <c r="BA1355" s="102"/>
      <c r="BB1355" s="103"/>
      <c r="BC1355" s="103"/>
      <c r="BD1355" s="102"/>
      <c r="BE1355" s="104"/>
      <c r="BF1355" s="105"/>
      <c r="BG1355" s="102"/>
      <c r="BH1355" s="102"/>
      <c r="BI1355" s="106"/>
      <c r="BK1355" s="99"/>
      <c r="BL1355" s="99"/>
    </row>
    <row r="1356" spans="47:64" ht="21" hidden="1" customHeight="1" x14ac:dyDescent="0.25">
      <c r="AU1356" s="99"/>
      <c r="AV1356" s="100"/>
      <c r="AY1356" s="101"/>
      <c r="AZ1356" s="101"/>
      <c r="BA1356" s="102"/>
      <c r="BB1356" s="103"/>
      <c r="BC1356" s="103"/>
      <c r="BD1356" s="102"/>
      <c r="BE1356" s="104"/>
      <c r="BF1356" s="105"/>
      <c r="BG1356" s="102"/>
      <c r="BH1356" s="102"/>
      <c r="BI1356" s="106"/>
      <c r="BK1356" s="99"/>
      <c r="BL1356" s="99"/>
    </row>
    <row r="1357" spans="47:64" ht="21" hidden="1" customHeight="1" x14ac:dyDescent="0.25">
      <c r="AU1357" s="99"/>
      <c r="AV1357" s="100"/>
      <c r="AY1357" s="101"/>
      <c r="AZ1357" s="101"/>
      <c r="BA1357" s="102"/>
      <c r="BB1357" s="103"/>
      <c r="BC1357" s="103"/>
      <c r="BD1357" s="102"/>
      <c r="BE1357" s="104"/>
      <c r="BF1357" s="105"/>
      <c r="BG1357" s="102"/>
      <c r="BH1357" s="102"/>
      <c r="BI1357" s="106"/>
      <c r="BK1357" s="99"/>
      <c r="BL1357" s="99"/>
    </row>
    <row r="1358" spans="47:64" ht="21" hidden="1" customHeight="1" x14ac:dyDescent="0.25">
      <c r="AU1358" s="99"/>
      <c r="AV1358" s="100"/>
      <c r="AY1358" s="101"/>
      <c r="AZ1358" s="101"/>
      <c r="BA1358" s="102"/>
      <c r="BB1358" s="103"/>
      <c r="BC1358" s="103"/>
      <c r="BD1358" s="102"/>
      <c r="BE1358" s="104"/>
      <c r="BF1358" s="105"/>
      <c r="BG1358" s="102"/>
      <c r="BH1358" s="102"/>
      <c r="BI1358" s="106"/>
      <c r="BK1358" s="99"/>
      <c r="BL1358" s="99"/>
    </row>
    <row r="1359" spans="47:64" ht="21" hidden="1" customHeight="1" x14ac:dyDescent="0.25">
      <c r="AU1359" s="99"/>
      <c r="AV1359" s="100"/>
      <c r="AY1359" s="101"/>
      <c r="AZ1359" s="101"/>
      <c r="BA1359" s="102"/>
      <c r="BB1359" s="103"/>
      <c r="BC1359" s="103"/>
      <c r="BD1359" s="102"/>
      <c r="BE1359" s="104"/>
      <c r="BF1359" s="105"/>
      <c r="BG1359" s="102"/>
      <c r="BH1359" s="102"/>
      <c r="BI1359" s="106"/>
      <c r="BK1359" s="99"/>
      <c r="BL1359" s="99"/>
    </row>
    <row r="1360" spans="47:64" ht="21" hidden="1" customHeight="1" x14ac:dyDescent="0.25">
      <c r="AU1360" s="99"/>
      <c r="AV1360" s="100"/>
      <c r="AY1360" s="101"/>
      <c r="AZ1360" s="101"/>
      <c r="BA1360" s="102"/>
      <c r="BB1360" s="103"/>
      <c r="BC1360" s="103"/>
      <c r="BD1360" s="102"/>
      <c r="BE1360" s="104"/>
      <c r="BF1360" s="105"/>
      <c r="BG1360" s="102"/>
      <c r="BH1360" s="102"/>
      <c r="BI1360" s="106"/>
      <c r="BK1360" s="99"/>
      <c r="BL1360" s="99"/>
    </row>
    <row r="1361" spans="47:64" ht="21" hidden="1" customHeight="1" x14ac:dyDescent="0.25">
      <c r="AU1361" s="99"/>
      <c r="AV1361" s="100"/>
      <c r="AY1361" s="101"/>
      <c r="AZ1361" s="101"/>
      <c r="BA1361" s="102"/>
      <c r="BB1361" s="103"/>
      <c r="BC1361" s="103"/>
      <c r="BD1361" s="102"/>
      <c r="BE1361" s="104"/>
      <c r="BF1361" s="105"/>
      <c r="BG1361" s="102"/>
      <c r="BH1361" s="102"/>
      <c r="BI1361" s="106"/>
      <c r="BK1361" s="99"/>
      <c r="BL1361" s="99"/>
    </row>
    <row r="1362" spans="47:64" ht="21" hidden="1" customHeight="1" x14ac:dyDescent="0.25">
      <c r="AU1362" s="99"/>
      <c r="AV1362" s="100"/>
      <c r="AY1362" s="101"/>
      <c r="AZ1362" s="101"/>
      <c r="BA1362" s="102"/>
      <c r="BB1362" s="103"/>
      <c r="BC1362" s="103"/>
      <c r="BD1362" s="102"/>
      <c r="BE1362" s="104"/>
      <c r="BF1362" s="105"/>
      <c r="BG1362" s="102"/>
      <c r="BH1362" s="102"/>
      <c r="BI1362" s="106"/>
      <c r="BK1362" s="99"/>
      <c r="BL1362" s="99"/>
    </row>
    <row r="1363" spans="47:64" ht="21" hidden="1" customHeight="1" x14ac:dyDescent="0.25">
      <c r="AU1363" s="99"/>
      <c r="AV1363" s="100"/>
      <c r="AY1363" s="101"/>
      <c r="AZ1363" s="101"/>
      <c r="BA1363" s="102"/>
      <c r="BB1363" s="103"/>
      <c r="BC1363" s="103"/>
      <c r="BD1363" s="102"/>
      <c r="BE1363" s="104"/>
      <c r="BF1363" s="105"/>
      <c r="BG1363" s="102"/>
      <c r="BH1363" s="102"/>
      <c r="BI1363" s="106"/>
      <c r="BK1363" s="99"/>
      <c r="BL1363" s="99"/>
    </row>
    <row r="1364" spans="47:64" ht="21" hidden="1" customHeight="1" x14ac:dyDescent="0.25">
      <c r="AU1364" s="99"/>
      <c r="AV1364" s="100"/>
      <c r="AY1364" s="101"/>
      <c r="AZ1364" s="101"/>
      <c r="BA1364" s="102"/>
      <c r="BB1364" s="103"/>
      <c r="BC1364" s="103"/>
      <c r="BD1364" s="102"/>
      <c r="BE1364" s="104"/>
      <c r="BF1364" s="105"/>
      <c r="BG1364" s="102"/>
      <c r="BH1364" s="102"/>
      <c r="BI1364" s="106"/>
      <c r="BK1364" s="99"/>
      <c r="BL1364" s="99"/>
    </row>
    <row r="1365" spans="47:64" ht="21" hidden="1" customHeight="1" x14ac:dyDescent="0.25">
      <c r="AU1365" s="99"/>
      <c r="AV1365" s="100"/>
      <c r="AY1365" s="101"/>
      <c r="AZ1365" s="101"/>
      <c r="BA1365" s="102"/>
      <c r="BB1365" s="103"/>
      <c r="BC1365" s="103"/>
      <c r="BD1365" s="102"/>
      <c r="BE1365" s="104"/>
      <c r="BF1365" s="105"/>
      <c r="BG1365" s="102"/>
      <c r="BH1365" s="102"/>
      <c r="BI1365" s="106"/>
      <c r="BK1365" s="99"/>
      <c r="BL1365" s="99"/>
    </row>
    <row r="1366" spans="47:64" ht="21" hidden="1" customHeight="1" x14ac:dyDescent="0.25">
      <c r="AU1366" s="99"/>
      <c r="AV1366" s="100"/>
      <c r="AY1366" s="101"/>
      <c r="AZ1366" s="101"/>
      <c r="BA1366" s="102"/>
      <c r="BB1366" s="103"/>
      <c r="BC1366" s="103"/>
      <c r="BD1366" s="102"/>
      <c r="BE1366" s="104"/>
      <c r="BF1366" s="105"/>
      <c r="BG1366" s="102"/>
      <c r="BH1366" s="102"/>
      <c r="BI1366" s="106"/>
      <c r="BK1366" s="99"/>
      <c r="BL1366" s="99"/>
    </row>
    <row r="1367" spans="47:64" ht="21" hidden="1" customHeight="1" x14ac:dyDescent="0.25">
      <c r="AU1367" s="99"/>
      <c r="AV1367" s="100"/>
      <c r="AY1367" s="101"/>
      <c r="AZ1367" s="101"/>
      <c r="BA1367" s="102"/>
      <c r="BB1367" s="103"/>
      <c r="BC1367" s="103"/>
      <c r="BD1367" s="102"/>
      <c r="BE1367" s="104"/>
      <c r="BF1367" s="105"/>
      <c r="BG1367" s="102"/>
      <c r="BH1367" s="102"/>
      <c r="BI1367" s="106"/>
      <c r="BK1367" s="99"/>
      <c r="BL1367" s="99"/>
    </row>
    <row r="1368" spans="47:64" ht="21" hidden="1" customHeight="1" x14ac:dyDescent="0.25">
      <c r="AU1368" s="99"/>
      <c r="AV1368" s="100"/>
      <c r="AY1368" s="101"/>
      <c r="AZ1368" s="101"/>
      <c r="BA1368" s="102"/>
      <c r="BB1368" s="103"/>
      <c r="BC1368" s="103"/>
      <c r="BD1368" s="102"/>
      <c r="BE1368" s="104"/>
      <c r="BF1368" s="105"/>
      <c r="BG1368" s="102"/>
      <c r="BH1368" s="102"/>
      <c r="BI1368" s="106"/>
      <c r="BK1368" s="99"/>
      <c r="BL1368" s="99"/>
    </row>
    <row r="1369" spans="47:64" ht="21" hidden="1" customHeight="1" x14ac:dyDescent="0.25">
      <c r="AU1369" s="99"/>
      <c r="AV1369" s="100"/>
      <c r="AY1369" s="101"/>
      <c r="AZ1369" s="101"/>
      <c r="BA1369" s="102"/>
      <c r="BB1369" s="103"/>
      <c r="BC1369" s="103"/>
      <c r="BD1369" s="102"/>
      <c r="BE1369" s="104"/>
      <c r="BF1369" s="105"/>
      <c r="BG1369" s="102"/>
      <c r="BH1369" s="102"/>
      <c r="BI1369" s="106"/>
      <c r="BK1369" s="99"/>
      <c r="BL1369" s="99"/>
    </row>
    <row r="1370" spans="47:64" ht="21" hidden="1" customHeight="1" x14ac:dyDescent="0.25">
      <c r="AU1370" s="99"/>
      <c r="AV1370" s="100"/>
      <c r="AY1370" s="101"/>
      <c r="AZ1370" s="101"/>
      <c r="BA1370" s="102"/>
      <c r="BB1370" s="103"/>
      <c r="BC1370" s="103"/>
      <c r="BD1370" s="102"/>
      <c r="BE1370" s="104"/>
      <c r="BF1370" s="105"/>
      <c r="BG1370" s="102"/>
      <c r="BH1370" s="102"/>
      <c r="BI1370" s="106"/>
      <c r="BK1370" s="99"/>
      <c r="BL1370" s="99"/>
    </row>
    <row r="1371" spans="47:64" ht="21" hidden="1" customHeight="1" x14ac:dyDescent="0.25">
      <c r="AU1371" s="99"/>
      <c r="AV1371" s="100"/>
      <c r="AY1371" s="101"/>
      <c r="AZ1371" s="101"/>
      <c r="BA1371" s="102"/>
      <c r="BB1371" s="103"/>
      <c r="BC1371" s="103"/>
      <c r="BD1371" s="102"/>
      <c r="BE1371" s="104"/>
      <c r="BF1371" s="105"/>
      <c r="BG1371" s="102"/>
      <c r="BH1371" s="102"/>
      <c r="BI1371" s="106"/>
      <c r="BK1371" s="99"/>
      <c r="BL1371" s="99"/>
    </row>
    <row r="1372" spans="47:64" ht="21" hidden="1" customHeight="1" x14ac:dyDescent="0.25">
      <c r="AU1372" s="99"/>
      <c r="AV1372" s="100"/>
      <c r="AY1372" s="101"/>
      <c r="AZ1372" s="101"/>
      <c r="BA1372" s="102"/>
      <c r="BB1372" s="103"/>
      <c r="BC1372" s="103"/>
      <c r="BD1372" s="102"/>
      <c r="BE1372" s="104"/>
      <c r="BF1372" s="105"/>
      <c r="BG1372" s="102"/>
      <c r="BH1372" s="102"/>
      <c r="BI1372" s="106"/>
      <c r="BK1372" s="99"/>
      <c r="BL1372" s="99"/>
    </row>
    <row r="1373" spans="47:64" ht="21" hidden="1" customHeight="1" x14ac:dyDescent="0.25">
      <c r="AU1373" s="99"/>
      <c r="AV1373" s="100"/>
      <c r="AY1373" s="101"/>
      <c r="AZ1373" s="101"/>
      <c r="BA1373" s="102"/>
      <c r="BB1373" s="103"/>
      <c r="BC1373" s="103"/>
      <c r="BD1373" s="102"/>
      <c r="BE1373" s="104"/>
      <c r="BF1373" s="105"/>
      <c r="BG1373" s="102"/>
      <c r="BH1373" s="102"/>
      <c r="BI1373" s="106"/>
      <c r="BK1373" s="99"/>
      <c r="BL1373" s="99"/>
    </row>
    <row r="1374" spans="47:64" ht="21" hidden="1" customHeight="1" x14ac:dyDescent="0.25">
      <c r="AU1374" s="99"/>
      <c r="AV1374" s="100"/>
      <c r="AY1374" s="101"/>
      <c r="AZ1374" s="101"/>
      <c r="BA1374" s="102"/>
      <c r="BB1374" s="103"/>
      <c r="BC1374" s="103"/>
      <c r="BD1374" s="102"/>
      <c r="BE1374" s="104"/>
      <c r="BF1374" s="105"/>
      <c r="BG1374" s="102"/>
      <c r="BH1374" s="102"/>
      <c r="BI1374" s="106"/>
      <c r="BK1374" s="99"/>
      <c r="BL1374" s="99"/>
    </row>
    <row r="1375" spans="47:64" ht="21" hidden="1" customHeight="1" x14ac:dyDescent="0.25">
      <c r="AU1375" s="99"/>
      <c r="AV1375" s="100"/>
      <c r="AY1375" s="101"/>
      <c r="AZ1375" s="101"/>
      <c r="BA1375" s="102"/>
      <c r="BB1375" s="103"/>
      <c r="BC1375" s="103"/>
      <c r="BD1375" s="102"/>
      <c r="BE1375" s="104"/>
      <c r="BF1375" s="105"/>
      <c r="BG1375" s="102"/>
      <c r="BH1375" s="102"/>
      <c r="BI1375" s="106"/>
      <c r="BK1375" s="99"/>
      <c r="BL1375" s="99"/>
    </row>
    <row r="1376" spans="47:64" ht="21" hidden="1" customHeight="1" x14ac:dyDescent="0.25">
      <c r="AU1376" s="99"/>
      <c r="AV1376" s="100"/>
      <c r="AY1376" s="101"/>
      <c r="AZ1376" s="101"/>
      <c r="BA1376" s="102"/>
      <c r="BB1376" s="103"/>
      <c r="BC1376" s="103"/>
      <c r="BD1376" s="102"/>
      <c r="BE1376" s="104"/>
      <c r="BF1376" s="105"/>
      <c r="BG1376" s="102"/>
      <c r="BH1376" s="102"/>
      <c r="BI1376" s="106"/>
      <c r="BK1376" s="99"/>
      <c r="BL1376" s="99"/>
    </row>
    <row r="1377" spans="47:64" ht="21" hidden="1" customHeight="1" x14ac:dyDescent="0.25">
      <c r="AU1377" s="99"/>
      <c r="AV1377" s="100"/>
      <c r="AY1377" s="101"/>
      <c r="AZ1377" s="101"/>
      <c r="BA1377" s="102"/>
      <c r="BB1377" s="103"/>
      <c r="BC1377" s="103"/>
      <c r="BD1377" s="102"/>
      <c r="BE1377" s="104"/>
      <c r="BF1377" s="105"/>
      <c r="BG1377" s="102"/>
      <c r="BH1377" s="102"/>
      <c r="BI1377" s="106"/>
      <c r="BK1377" s="99"/>
      <c r="BL1377" s="99"/>
    </row>
    <row r="1378" spans="47:64" ht="21" hidden="1" customHeight="1" x14ac:dyDescent="0.25">
      <c r="AU1378" s="99"/>
      <c r="AV1378" s="100"/>
      <c r="AY1378" s="101"/>
      <c r="AZ1378" s="101"/>
      <c r="BA1378" s="102"/>
      <c r="BB1378" s="103"/>
      <c r="BC1378" s="103"/>
      <c r="BD1378" s="102"/>
      <c r="BE1378" s="104"/>
      <c r="BF1378" s="105"/>
      <c r="BG1378" s="102"/>
      <c r="BH1378" s="102"/>
      <c r="BI1378" s="106"/>
      <c r="BK1378" s="99"/>
      <c r="BL1378" s="99"/>
    </row>
    <row r="1379" spans="47:64" ht="21" hidden="1" customHeight="1" x14ac:dyDescent="0.25">
      <c r="AU1379" s="99"/>
      <c r="AV1379" s="100"/>
      <c r="AY1379" s="101"/>
      <c r="AZ1379" s="101"/>
      <c r="BA1379" s="102"/>
      <c r="BB1379" s="103"/>
      <c r="BC1379" s="103"/>
      <c r="BD1379" s="102"/>
      <c r="BE1379" s="104"/>
      <c r="BF1379" s="105"/>
      <c r="BG1379" s="102"/>
      <c r="BH1379" s="102"/>
      <c r="BI1379" s="106"/>
      <c r="BK1379" s="99"/>
      <c r="BL1379" s="99"/>
    </row>
    <row r="1380" spans="47:64" ht="21" hidden="1" customHeight="1" x14ac:dyDescent="0.25">
      <c r="AU1380" s="99"/>
      <c r="AV1380" s="100"/>
      <c r="AY1380" s="101"/>
      <c r="AZ1380" s="101"/>
      <c r="BA1380" s="102"/>
      <c r="BB1380" s="103"/>
      <c r="BC1380" s="103"/>
      <c r="BD1380" s="102"/>
      <c r="BE1380" s="101"/>
      <c r="BF1380" s="105"/>
      <c r="BG1380" s="102"/>
      <c r="BH1380" s="102"/>
      <c r="BI1380" s="123"/>
      <c r="BK1380" s="99"/>
      <c r="BL1380" s="99"/>
    </row>
    <row r="1381" spans="47:64" ht="21" hidden="1" customHeight="1" x14ac:dyDescent="0.25">
      <c r="AU1381" s="99"/>
      <c r="AV1381" s="100"/>
      <c r="AY1381" s="101"/>
      <c r="AZ1381" s="101"/>
      <c r="BA1381" s="102"/>
      <c r="BB1381" s="103"/>
      <c r="BC1381" s="103"/>
      <c r="BD1381" s="102"/>
      <c r="BE1381" s="104"/>
      <c r="BF1381" s="105"/>
      <c r="BG1381" s="102"/>
      <c r="BH1381" s="102"/>
      <c r="BI1381" s="106"/>
      <c r="BK1381" s="99"/>
      <c r="BL1381" s="99"/>
    </row>
    <row r="1382" spans="47:64" ht="21" hidden="1" customHeight="1" x14ac:dyDescent="0.25">
      <c r="AU1382" s="99"/>
      <c r="AV1382" s="100"/>
      <c r="AY1382" s="101"/>
      <c r="AZ1382" s="101"/>
      <c r="BA1382" s="102"/>
      <c r="BB1382" s="103"/>
      <c r="BC1382" s="103"/>
      <c r="BD1382" s="102"/>
      <c r="BE1382" s="104"/>
      <c r="BF1382" s="105"/>
      <c r="BG1382" s="102"/>
      <c r="BH1382" s="102"/>
      <c r="BI1382" s="106"/>
      <c r="BK1382" s="99"/>
      <c r="BL1382" s="99"/>
    </row>
    <row r="1383" spans="47:64" ht="21" hidden="1" customHeight="1" x14ac:dyDescent="0.25">
      <c r="AU1383" s="99"/>
      <c r="AV1383" s="100"/>
      <c r="AY1383" s="101"/>
      <c r="AZ1383" s="101"/>
      <c r="BA1383" s="102"/>
      <c r="BB1383" s="103"/>
      <c r="BC1383" s="103"/>
      <c r="BD1383" s="102"/>
      <c r="BE1383" s="104"/>
      <c r="BF1383" s="105"/>
      <c r="BG1383" s="102"/>
      <c r="BH1383" s="102"/>
      <c r="BI1383" s="106"/>
      <c r="BK1383" s="99"/>
      <c r="BL1383" s="99"/>
    </row>
    <row r="1384" spans="47:64" ht="21" hidden="1" customHeight="1" x14ac:dyDescent="0.25">
      <c r="AU1384" s="99"/>
      <c r="AV1384" s="100"/>
      <c r="AY1384" s="101"/>
      <c r="AZ1384" s="101"/>
      <c r="BA1384" s="102"/>
      <c r="BB1384" s="103"/>
      <c r="BC1384" s="103"/>
      <c r="BD1384" s="102"/>
      <c r="BE1384" s="104"/>
      <c r="BF1384" s="105"/>
      <c r="BG1384" s="102"/>
      <c r="BH1384" s="102"/>
      <c r="BI1384" s="106"/>
      <c r="BK1384" s="99"/>
      <c r="BL1384" s="99"/>
    </row>
    <row r="1385" spans="47:64" ht="21" hidden="1" customHeight="1" x14ac:dyDescent="0.25">
      <c r="AU1385" s="99"/>
      <c r="AV1385" s="100"/>
      <c r="AY1385" s="101"/>
      <c r="AZ1385" s="101"/>
      <c r="BA1385" s="102"/>
      <c r="BB1385" s="103"/>
      <c r="BC1385" s="103"/>
      <c r="BD1385" s="102"/>
      <c r="BE1385" s="104"/>
      <c r="BF1385" s="105"/>
      <c r="BG1385" s="102"/>
      <c r="BH1385" s="102"/>
      <c r="BI1385" s="106"/>
      <c r="BK1385" s="99"/>
      <c r="BL1385" s="99"/>
    </row>
    <row r="1386" spans="47:64" ht="21" hidden="1" customHeight="1" x14ac:dyDescent="0.25">
      <c r="AU1386" s="99"/>
      <c r="AV1386" s="100"/>
      <c r="AY1386" s="101"/>
      <c r="AZ1386" s="101"/>
      <c r="BA1386" s="102"/>
      <c r="BB1386" s="103"/>
      <c r="BC1386" s="103"/>
      <c r="BD1386" s="102"/>
      <c r="BE1386" s="104"/>
      <c r="BF1386" s="105"/>
      <c r="BG1386" s="102"/>
      <c r="BH1386" s="102"/>
      <c r="BI1386" s="106"/>
      <c r="BK1386" s="99"/>
      <c r="BL1386" s="99"/>
    </row>
    <row r="1387" spans="47:64" ht="21" hidden="1" customHeight="1" x14ac:dyDescent="0.25">
      <c r="AU1387" s="99"/>
      <c r="AV1387" s="100"/>
      <c r="AY1387" s="101"/>
      <c r="AZ1387" s="101"/>
      <c r="BA1387" s="102"/>
      <c r="BB1387" s="103"/>
      <c r="BC1387" s="103"/>
      <c r="BD1387" s="102"/>
      <c r="BE1387" s="104"/>
      <c r="BF1387" s="105"/>
      <c r="BG1387" s="102"/>
      <c r="BH1387" s="102"/>
      <c r="BI1387" s="106"/>
      <c r="BK1387" s="99"/>
      <c r="BL1387" s="99"/>
    </row>
    <row r="1388" spans="47:64" ht="21" hidden="1" customHeight="1" x14ac:dyDescent="0.25">
      <c r="AU1388" s="99"/>
      <c r="AV1388" s="100"/>
      <c r="AY1388" s="101"/>
      <c r="AZ1388" s="101"/>
      <c r="BA1388" s="102"/>
      <c r="BB1388" s="103"/>
      <c r="BC1388" s="103"/>
      <c r="BD1388" s="102"/>
      <c r="BE1388" s="104"/>
      <c r="BF1388" s="105"/>
      <c r="BG1388" s="102"/>
      <c r="BH1388" s="102"/>
      <c r="BI1388" s="106"/>
      <c r="BK1388" s="99"/>
      <c r="BL1388" s="99"/>
    </row>
    <row r="1389" spans="47:64" ht="21" hidden="1" customHeight="1" x14ac:dyDescent="0.25">
      <c r="AU1389" s="99"/>
      <c r="AV1389" s="100"/>
      <c r="AY1389" s="101"/>
      <c r="AZ1389" s="101"/>
      <c r="BA1389" s="102"/>
      <c r="BB1389" s="103"/>
      <c r="BC1389" s="103"/>
      <c r="BD1389" s="102"/>
      <c r="BE1389" s="104"/>
      <c r="BF1389" s="105"/>
      <c r="BG1389" s="102"/>
      <c r="BH1389" s="102"/>
      <c r="BI1389" s="106"/>
      <c r="BK1389" s="99"/>
      <c r="BL1389" s="99"/>
    </row>
    <row r="1390" spans="47:64" ht="21" hidden="1" customHeight="1" x14ac:dyDescent="0.25">
      <c r="AU1390" s="99"/>
      <c r="AV1390" s="100"/>
      <c r="AY1390" s="101"/>
      <c r="AZ1390" s="101"/>
      <c r="BA1390" s="102"/>
      <c r="BB1390" s="103"/>
      <c r="BC1390" s="103"/>
      <c r="BD1390" s="102"/>
      <c r="BE1390" s="104"/>
      <c r="BF1390" s="105"/>
      <c r="BG1390" s="102"/>
      <c r="BH1390" s="102"/>
      <c r="BI1390" s="106"/>
      <c r="BK1390" s="99"/>
      <c r="BL1390" s="99"/>
    </row>
    <row r="1391" spans="47:64" ht="21" hidden="1" customHeight="1" x14ac:dyDescent="0.25">
      <c r="AU1391" s="99"/>
      <c r="AV1391" s="100"/>
      <c r="AY1391" s="101"/>
      <c r="AZ1391" s="101"/>
      <c r="BA1391" s="102"/>
      <c r="BB1391" s="103"/>
      <c r="BC1391" s="103"/>
      <c r="BD1391" s="102"/>
      <c r="BE1391" s="104"/>
      <c r="BF1391" s="105"/>
      <c r="BG1391" s="102"/>
      <c r="BH1391" s="102"/>
      <c r="BI1391" s="106"/>
      <c r="BK1391" s="99"/>
      <c r="BL1391" s="99"/>
    </row>
    <row r="1392" spans="47:64" ht="21" hidden="1" customHeight="1" x14ac:dyDescent="0.25">
      <c r="AU1392" s="99"/>
      <c r="AV1392" s="100"/>
      <c r="AY1392" s="101"/>
      <c r="AZ1392" s="101"/>
      <c r="BA1392" s="102"/>
      <c r="BB1392" s="103"/>
      <c r="BC1392" s="103"/>
      <c r="BD1392" s="102"/>
      <c r="BE1392" s="104"/>
      <c r="BF1392" s="105"/>
      <c r="BG1392" s="102"/>
      <c r="BH1392" s="102"/>
      <c r="BI1392" s="106"/>
      <c r="BK1392" s="99"/>
      <c r="BL1392" s="99"/>
    </row>
    <row r="1393" spans="47:64" ht="21" hidden="1" customHeight="1" x14ac:dyDescent="0.25">
      <c r="AU1393" s="99"/>
      <c r="AV1393" s="100"/>
      <c r="AY1393" s="101"/>
      <c r="AZ1393" s="101"/>
      <c r="BA1393" s="102"/>
      <c r="BB1393" s="103"/>
      <c r="BC1393" s="103"/>
      <c r="BD1393" s="102"/>
      <c r="BE1393" s="104"/>
      <c r="BF1393" s="105"/>
      <c r="BG1393" s="102"/>
      <c r="BH1393" s="102"/>
      <c r="BI1393" s="106"/>
      <c r="BK1393" s="99"/>
      <c r="BL1393" s="99"/>
    </row>
    <row r="1394" spans="47:64" ht="21" hidden="1" customHeight="1" x14ac:dyDescent="0.25">
      <c r="AU1394" s="99"/>
      <c r="AV1394" s="100"/>
      <c r="AY1394" s="101"/>
      <c r="AZ1394" s="101"/>
      <c r="BA1394" s="102"/>
      <c r="BB1394" s="103"/>
      <c r="BC1394" s="103"/>
      <c r="BD1394" s="102"/>
      <c r="BE1394" s="104"/>
      <c r="BF1394" s="105"/>
      <c r="BG1394" s="102"/>
      <c r="BH1394" s="102"/>
      <c r="BI1394" s="106"/>
      <c r="BK1394" s="99"/>
      <c r="BL1394" s="99"/>
    </row>
    <row r="1395" spans="47:64" ht="21" hidden="1" customHeight="1" x14ac:dyDescent="0.25">
      <c r="AU1395" s="99"/>
      <c r="AV1395" s="100"/>
      <c r="AY1395" s="101"/>
      <c r="AZ1395" s="101"/>
      <c r="BA1395" s="102"/>
      <c r="BB1395" s="103"/>
      <c r="BC1395" s="103"/>
      <c r="BD1395" s="102"/>
      <c r="BE1395" s="104"/>
      <c r="BF1395" s="105"/>
      <c r="BG1395" s="102"/>
      <c r="BH1395" s="102"/>
      <c r="BI1395" s="106"/>
      <c r="BK1395" s="99"/>
      <c r="BL1395" s="99"/>
    </row>
    <row r="1396" spans="47:64" ht="21" hidden="1" customHeight="1" x14ac:dyDescent="0.25">
      <c r="AU1396" s="99"/>
      <c r="AV1396" s="100"/>
      <c r="AY1396" s="101"/>
      <c r="AZ1396" s="101"/>
      <c r="BA1396" s="102"/>
      <c r="BB1396" s="103"/>
      <c r="BC1396" s="103"/>
      <c r="BD1396" s="102"/>
      <c r="BE1396" s="104"/>
      <c r="BF1396" s="105"/>
      <c r="BG1396" s="102"/>
      <c r="BH1396" s="102"/>
      <c r="BI1396" s="106"/>
      <c r="BK1396" s="99"/>
      <c r="BL1396" s="99"/>
    </row>
    <row r="1397" spans="47:64" ht="21" hidden="1" customHeight="1" x14ac:dyDescent="0.25">
      <c r="AU1397" s="99"/>
      <c r="AV1397" s="100"/>
      <c r="AY1397" s="101"/>
      <c r="AZ1397" s="101"/>
      <c r="BA1397" s="102"/>
      <c r="BB1397" s="103"/>
      <c r="BC1397" s="103"/>
      <c r="BD1397" s="102"/>
      <c r="BE1397" s="104"/>
      <c r="BF1397" s="105"/>
      <c r="BG1397" s="102"/>
      <c r="BH1397" s="102"/>
      <c r="BI1397" s="106"/>
      <c r="BK1397" s="99"/>
      <c r="BL1397" s="99"/>
    </row>
    <row r="1398" spans="47:64" ht="21" hidden="1" customHeight="1" x14ac:dyDescent="0.25">
      <c r="AU1398" s="99"/>
      <c r="AV1398" s="100"/>
      <c r="AY1398" s="101"/>
      <c r="AZ1398" s="101"/>
      <c r="BA1398" s="102"/>
      <c r="BB1398" s="103"/>
      <c r="BC1398" s="103"/>
      <c r="BD1398" s="102"/>
      <c r="BE1398" s="104"/>
      <c r="BF1398" s="105"/>
      <c r="BG1398" s="102"/>
      <c r="BH1398" s="102"/>
      <c r="BI1398" s="106"/>
      <c r="BK1398" s="99"/>
      <c r="BL1398" s="99"/>
    </row>
    <row r="1399" spans="47:64" ht="21" hidden="1" customHeight="1" x14ac:dyDescent="0.25">
      <c r="AU1399" s="99"/>
      <c r="AV1399" s="100"/>
      <c r="AY1399" s="101"/>
      <c r="AZ1399" s="101"/>
      <c r="BA1399" s="102"/>
      <c r="BB1399" s="103"/>
      <c r="BC1399" s="103"/>
      <c r="BD1399" s="102"/>
      <c r="BE1399" s="104"/>
      <c r="BF1399" s="105"/>
      <c r="BG1399" s="102"/>
      <c r="BH1399" s="102"/>
      <c r="BI1399" s="106"/>
      <c r="BK1399" s="99"/>
      <c r="BL1399" s="99"/>
    </row>
    <row r="1400" spans="47:64" ht="21" hidden="1" customHeight="1" x14ac:dyDescent="0.25">
      <c r="AU1400" s="99"/>
      <c r="AV1400" s="100"/>
      <c r="AY1400" s="101"/>
      <c r="AZ1400" s="101"/>
      <c r="BA1400" s="102"/>
      <c r="BB1400" s="103"/>
      <c r="BC1400" s="103"/>
      <c r="BD1400" s="102"/>
      <c r="BE1400" s="104"/>
      <c r="BF1400" s="105"/>
      <c r="BG1400" s="102"/>
      <c r="BH1400" s="102"/>
      <c r="BI1400" s="106"/>
      <c r="BK1400" s="99"/>
      <c r="BL1400" s="99"/>
    </row>
    <row r="1401" spans="47:64" ht="21" hidden="1" customHeight="1" x14ac:dyDescent="0.25">
      <c r="AU1401" s="99"/>
      <c r="AV1401" s="100"/>
      <c r="AY1401" s="101"/>
      <c r="AZ1401" s="101"/>
      <c r="BA1401" s="102"/>
      <c r="BB1401" s="103"/>
      <c r="BC1401" s="103"/>
      <c r="BD1401" s="102"/>
      <c r="BE1401" s="104"/>
      <c r="BF1401" s="105"/>
      <c r="BG1401" s="102"/>
      <c r="BH1401" s="102"/>
      <c r="BI1401" s="106"/>
      <c r="BK1401" s="99"/>
      <c r="BL1401" s="99"/>
    </row>
    <row r="1402" spans="47:64" ht="21" hidden="1" customHeight="1" x14ac:dyDescent="0.25">
      <c r="AU1402" s="99"/>
      <c r="AV1402" s="100"/>
      <c r="AY1402" s="101"/>
      <c r="AZ1402" s="101"/>
      <c r="BA1402" s="102"/>
      <c r="BB1402" s="103"/>
      <c r="BC1402" s="103"/>
      <c r="BD1402" s="102"/>
      <c r="BE1402" s="104"/>
      <c r="BF1402" s="105"/>
      <c r="BG1402" s="102"/>
      <c r="BH1402" s="102"/>
      <c r="BI1402" s="106"/>
      <c r="BK1402" s="99"/>
      <c r="BL1402" s="99"/>
    </row>
    <row r="1403" spans="47:64" ht="21" hidden="1" customHeight="1" x14ac:dyDescent="0.25">
      <c r="AU1403" s="99"/>
      <c r="AV1403" s="100"/>
      <c r="AY1403" s="101"/>
      <c r="AZ1403" s="101"/>
      <c r="BA1403" s="102"/>
      <c r="BB1403" s="103"/>
      <c r="BC1403" s="103"/>
      <c r="BD1403" s="102"/>
      <c r="BE1403" s="104"/>
      <c r="BF1403" s="105"/>
      <c r="BG1403" s="102"/>
      <c r="BH1403" s="102"/>
      <c r="BI1403" s="106"/>
      <c r="BK1403" s="99"/>
      <c r="BL1403" s="99"/>
    </row>
    <row r="1404" spans="47:64" ht="21" hidden="1" customHeight="1" x14ac:dyDescent="0.25">
      <c r="AU1404" s="99"/>
      <c r="AV1404" s="100"/>
      <c r="AY1404" s="101"/>
      <c r="AZ1404" s="101"/>
      <c r="BA1404" s="102"/>
      <c r="BB1404" s="103"/>
      <c r="BC1404" s="103"/>
      <c r="BD1404" s="102"/>
      <c r="BE1404" s="104"/>
      <c r="BF1404" s="105"/>
      <c r="BG1404" s="102"/>
      <c r="BH1404" s="102"/>
      <c r="BI1404" s="106"/>
      <c r="BK1404" s="99"/>
      <c r="BL1404" s="99"/>
    </row>
    <row r="1405" spans="47:64" ht="21" hidden="1" customHeight="1" x14ac:dyDescent="0.25">
      <c r="AU1405" s="99"/>
      <c r="AV1405" s="100"/>
      <c r="AY1405" s="101"/>
      <c r="AZ1405" s="101"/>
      <c r="BA1405" s="102"/>
      <c r="BB1405" s="103"/>
      <c r="BC1405" s="103"/>
      <c r="BD1405" s="102"/>
      <c r="BE1405" s="104"/>
      <c r="BF1405" s="105"/>
      <c r="BG1405" s="102"/>
      <c r="BH1405" s="102"/>
      <c r="BI1405" s="106"/>
      <c r="BK1405" s="99"/>
      <c r="BL1405" s="99"/>
    </row>
    <row r="1406" spans="47:64" ht="21" hidden="1" customHeight="1" x14ac:dyDescent="0.25">
      <c r="AU1406" s="99"/>
      <c r="AV1406" s="100"/>
      <c r="AY1406" s="101"/>
      <c r="AZ1406" s="101"/>
      <c r="BA1406" s="102"/>
      <c r="BB1406" s="103"/>
      <c r="BC1406" s="103"/>
      <c r="BD1406" s="102"/>
      <c r="BE1406" s="104"/>
      <c r="BF1406" s="105"/>
      <c r="BG1406" s="102"/>
      <c r="BH1406" s="102"/>
      <c r="BI1406" s="106"/>
      <c r="BK1406" s="99"/>
      <c r="BL1406" s="99"/>
    </row>
    <row r="1407" spans="47:64" ht="21" hidden="1" customHeight="1" x14ac:dyDescent="0.25">
      <c r="AU1407" s="99"/>
      <c r="AV1407" s="100"/>
      <c r="AY1407" s="101"/>
      <c r="AZ1407" s="101"/>
      <c r="BA1407" s="102"/>
      <c r="BB1407" s="103"/>
      <c r="BC1407" s="103"/>
      <c r="BD1407" s="102"/>
      <c r="BE1407" s="104"/>
      <c r="BF1407" s="105"/>
      <c r="BG1407" s="102"/>
      <c r="BH1407" s="102"/>
      <c r="BI1407" s="106"/>
      <c r="BK1407" s="99"/>
      <c r="BL1407" s="99"/>
    </row>
    <row r="1408" spans="47:64" ht="21" hidden="1" customHeight="1" x14ac:dyDescent="0.25">
      <c r="AU1408" s="99"/>
      <c r="AV1408" s="100"/>
      <c r="AY1408" s="101"/>
      <c r="AZ1408" s="101"/>
      <c r="BA1408" s="102"/>
      <c r="BB1408" s="103"/>
      <c r="BC1408" s="103"/>
      <c r="BD1408" s="102"/>
      <c r="BE1408" s="104"/>
      <c r="BF1408" s="105"/>
      <c r="BG1408" s="102"/>
      <c r="BH1408" s="102"/>
      <c r="BI1408" s="106"/>
      <c r="BK1408" s="99"/>
      <c r="BL1408" s="99"/>
    </row>
    <row r="1409" spans="47:64" ht="21" hidden="1" customHeight="1" x14ac:dyDescent="0.25">
      <c r="AU1409" s="99"/>
      <c r="AV1409" s="100"/>
      <c r="AY1409" s="101"/>
      <c r="AZ1409" s="101"/>
      <c r="BA1409" s="102"/>
      <c r="BB1409" s="103"/>
      <c r="BC1409" s="103"/>
      <c r="BD1409" s="102"/>
      <c r="BE1409" s="104"/>
      <c r="BF1409" s="105"/>
      <c r="BG1409" s="102"/>
      <c r="BH1409" s="102"/>
      <c r="BI1409" s="106"/>
      <c r="BK1409" s="99"/>
      <c r="BL1409" s="99"/>
    </row>
    <row r="1410" spans="47:64" ht="21" hidden="1" customHeight="1" x14ac:dyDescent="0.25">
      <c r="AU1410" s="99"/>
      <c r="AV1410" s="100"/>
      <c r="AY1410" s="101"/>
      <c r="AZ1410" s="101"/>
      <c r="BA1410" s="102"/>
      <c r="BB1410" s="103"/>
      <c r="BC1410" s="103"/>
      <c r="BD1410" s="102"/>
      <c r="BE1410" s="104"/>
      <c r="BF1410" s="105"/>
      <c r="BG1410" s="102"/>
      <c r="BH1410" s="102"/>
      <c r="BI1410" s="106"/>
      <c r="BK1410" s="99"/>
      <c r="BL1410" s="99"/>
    </row>
    <row r="1411" spans="47:64" ht="21" hidden="1" customHeight="1" x14ac:dyDescent="0.25">
      <c r="AU1411" s="99"/>
      <c r="AV1411" s="100"/>
      <c r="AY1411" s="101"/>
      <c r="AZ1411" s="101"/>
      <c r="BA1411" s="102"/>
      <c r="BB1411" s="103"/>
      <c r="BC1411" s="103"/>
      <c r="BD1411" s="102"/>
      <c r="BE1411" s="104"/>
      <c r="BF1411" s="105"/>
      <c r="BG1411" s="102"/>
      <c r="BH1411" s="102"/>
      <c r="BI1411" s="106"/>
      <c r="BK1411" s="99"/>
      <c r="BL1411" s="99"/>
    </row>
    <row r="1412" spans="47:64" ht="21" hidden="1" customHeight="1" x14ac:dyDescent="0.25">
      <c r="AU1412" s="99"/>
      <c r="AV1412" s="100"/>
      <c r="AX1412" s="116"/>
      <c r="AY1412" s="101"/>
      <c r="AZ1412" s="101"/>
      <c r="BA1412" s="102"/>
      <c r="BB1412" s="103"/>
      <c r="BC1412" s="103"/>
      <c r="BD1412" s="102"/>
      <c r="BE1412" s="104"/>
      <c r="BF1412" s="105"/>
      <c r="BG1412" s="102"/>
      <c r="BH1412" s="102"/>
      <c r="BI1412" s="106"/>
      <c r="BK1412" s="99"/>
      <c r="BL1412" s="99"/>
    </row>
    <row r="1413" spans="47:64" ht="21" hidden="1" customHeight="1" x14ac:dyDescent="0.25">
      <c r="AU1413" s="99"/>
      <c r="AV1413" s="100"/>
      <c r="AY1413" s="101"/>
      <c r="AZ1413" s="101"/>
      <c r="BA1413" s="102"/>
      <c r="BB1413" s="103"/>
      <c r="BC1413" s="103"/>
      <c r="BD1413" s="102"/>
      <c r="BE1413" s="104"/>
      <c r="BF1413" s="105"/>
      <c r="BG1413" s="102"/>
      <c r="BH1413" s="102"/>
      <c r="BI1413" s="106"/>
      <c r="BK1413" s="99"/>
      <c r="BL1413" s="99"/>
    </row>
    <row r="1414" spans="47:64" ht="21" hidden="1" customHeight="1" x14ac:dyDescent="0.25">
      <c r="AU1414" s="99"/>
      <c r="AV1414" s="100"/>
      <c r="AY1414" s="101"/>
      <c r="AZ1414" s="101"/>
      <c r="BA1414" s="102"/>
      <c r="BB1414" s="103"/>
      <c r="BC1414" s="103"/>
      <c r="BD1414" s="102"/>
      <c r="BE1414" s="104"/>
      <c r="BF1414" s="105"/>
      <c r="BG1414" s="102"/>
      <c r="BH1414" s="102"/>
      <c r="BI1414" s="106"/>
      <c r="BK1414" s="99"/>
      <c r="BL1414" s="99"/>
    </row>
    <row r="1415" spans="47:64" ht="21" hidden="1" customHeight="1" x14ac:dyDescent="0.25">
      <c r="AU1415" s="99"/>
      <c r="AV1415" s="100"/>
      <c r="AY1415" s="101"/>
      <c r="AZ1415" s="101"/>
      <c r="BA1415" s="102"/>
      <c r="BB1415" s="103"/>
      <c r="BC1415" s="103"/>
      <c r="BD1415" s="102"/>
      <c r="BE1415" s="104"/>
      <c r="BF1415" s="105"/>
      <c r="BG1415" s="102"/>
      <c r="BH1415" s="102"/>
      <c r="BI1415" s="106"/>
      <c r="BK1415" s="99"/>
      <c r="BL1415" s="99"/>
    </row>
    <row r="1416" spans="47:64" ht="21" hidden="1" customHeight="1" x14ac:dyDescent="0.25">
      <c r="AU1416" s="99"/>
      <c r="AV1416" s="100"/>
      <c r="AX1416" s="117"/>
      <c r="AY1416" s="101"/>
      <c r="AZ1416" s="101"/>
      <c r="BA1416" s="102"/>
      <c r="BB1416" s="103"/>
      <c r="BC1416" s="103"/>
      <c r="BD1416" s="102"/>
      <c r="BE1416" s="104"/>
      <c r="BF1416" s="105"/>
      <c r="BG1416" s="102"/>
      <c r="BH1416" s="102"/>
      <c r="BI1416" s="106"/>
      <c r="BK1416" s="99"/>
      <c r="BL1416" s="99"/>
    </row>
    <row r="1417" spans="47:64" ht="21" hidden="1" customHeight="1" x14ac:dyDescent="0.25">
      <c r="AU1417" s="99"/>
      <c r="AV1417" s="100"/>
      <c r="AY1417" s="101"/>
      <c r="AZ1417" s="101"/>
      <c r="BA1417" s="102"/>
      <c r="BB1417" s="103"/>
      <c r="BC1417" s="103"/>
      <c r="BD1417" s="102"/>
      <c r="BE1417" s="104"/>
      <c r="BF1417" s="105"/>
      <c r="BG1417" s="102"/>
      <c r="BH1417" s="102"/>
      <c r="BI1417" s="106"/>
      <c r="BK1417" s="99"/>
      <c r="BL1417" s="99"/>
    </row>
    <row r="1418" spans="47:64" ht="21" hidden="1" customHeight="1" x14ac:dyDescent="0.25">
      <c r="AU1418" s="99"/>
      <c r="AV1418" s="100"/>
      <c r="AY1418" s="101"/>
      <c r="AZ1418" s="101"/>
      <c r="BA1418" s="102"/>
      <c r="BB1418" s="103"/>
      <c r="BC1418" s="103"/>
      <c r="BD1418" s="102"/>
      <c r="BE1418" s="104"/>
      <c r="BF1418" s="105"/>
      <c r="BG1418" s="102"/>
      <c r="BH1418" s="102"/>
      <c r="BI1418" s="106"/>
      <c r="BK1418" s="99"/>
      <c r="BL1418" s="99"/>
    </row>
    <row r="1419" spans="47:64" ht="21" hidden="1" customHeight="1" x14ac:dyDescent="0.25">
      <c r="AU1419" s="99"/>
      <c r="AV1419" s="100"/>
      <c r="AY1419" s="101"/>
      <c r="AZ1419" s="101"/>
      <c r="BA1419" s="102"/>
      <c r="BB1419" s="103"/>
      <c r="BC1419" s="103"/>
      <c r="BD1419" s="102"/>
      <c r="BE1419" s="104"/>
      <c r="BF1419" s="105"/>
      <c r="BG1419" s="102"/>
      <c r="BH1419" s="102"/>
      <c r="BI1419" s="106"/>
      <c r="BK1419" s="99"/>
      <c r="BL1419" s="99"/>
    </row>
    <row r="1420" spans="47:64" ht="21" hidden="1" customHeight="1" x14ac:dyDescent="0.25">
      <c r="AU1420" s="99"/>
      <c r="AV1420" s="100"/>
      <c r="AY1420" s="101"/>
      <c r="AZ1420" s="101"/>
      <c r="BA1420" s="102"/>
      <c r="BB1420" s="103"/>
      <c r="BC1420" s="103"/>
      <c r="BD1420" s="102"/>
      <c r="BE1420" s="104"/>
      <c r="BF1420" s="105"/>
      <c r="BG1420" s="102"/>
      <c r="BH1420" s="102"/>
      <c r="BI1420" s="106"/>
      <c r="BK1420" s="99"/>
      <c r="BL1420" s="99"/>
    </row>
    <row r="1421" spans="47:64" ht="21" hidden="1" customHeight="1" x14ac:dyDescent="0.25">
      <c r="AU1421" s="99"/>
      <c r="AV1421" s="100"/>
      <c r="AY1421" s="101"/>
      <c r="AZ1421" s="101"/>
      <c r="BA1421" s="102"/>
      <c r="BB1421" s="103"/>
      <c r="BC1421" s="103"/>
      <c r="BD1421" s="102"/>
      <c r="BE1421" s="104"/>
      <c r="BF1421" s="105"/>
      <c r="BG1421" s="102"/>
      <c r="BH1421" s="102"/>
      <c r="BI1421" s="106"/>
      <c r="BK1421" s="99"/>
      <c r="BL1421" s="99"/>
    </row>
    <row r="1422" spans="47:64" ht="21" hidden="1" customHeight="1" x14ac:dyDescent="0.25">
      <c r="AU1422" s="99"/>
      <c r="AV1422" s="100"/>
      <c r="AY1422" s="101"/>
      <c r="AZ1422" s="101"/>
      <c r="BA1422" s="102"/>
      <c r="BB1422" s="103"/>
      <c r="BC1422" s="103"/>
      <c r="BD1422" s="102"/>
      <c r="BE1422" s="104"/>
      <c r="BF1422" s="105"/>
      <c r="BG1422" s="102"/>
      <c r="BH1422" s="102"/>
      <c r="BI1422" s="106"/>
      <c r="BK1422" s="99"/>
      <c r="BL1422" s="99"/>
    </row>
    <row r="1423" spans="47:64" ht="21" hidden="1" customHeight="1" x14ac:dyDescent="0.25">
      <c r="AU1423" s="99"/>
      <c r="AV1423" s="100"/>
      <c r="AY1423" s="101"/>
      <c r="AZ1423" s="101"/>
      <c r="BA1423" s="102"/>
      <c r="BB1423" s="103"/>
      <c r="BC1423" s="103"/>
      <c r="BD1423" s="102"/>
      <c r="BE1423" s="104"/>
      <c r="BF1423" s="105"/>
      <c r="BG1423" s="102"/>
      <c r="BH1423" s="102"/>
      <c r="BI1423" s="106"/>
      <c r="BK1423" s="99"/>
      <c r="BL1423" s="99"/>
    </row>
    <row r="1424" spans="47:64" ht="21" hidden="1" customHeight="1" x14ac:dyDescent="0.25">
      <c r="AU1424" s="99"/>
      <c r="AV1424" s="100"/>
      <c r="AY1424" s="101"/>
      <c r="AZ1424" s="101"/>
      <c r="BA1424" s="102"/>
      <c r="BB1424" s="103"/>
      <c r="BC1424" s="103"/>
      <c r="BD1424" s="102"/>
      <c r="BE1424" s="104"/>
      <c r="BF1424" s="105"/>
      <c r="BG1424" s="102"/>
      <c r="BH1424" s="102"/>
      <c r="BI1424" s="106"/>
      <c r="BK1424" s="99"/>
      <c r="BL1424" s="99"/>
    </row>
    <row r="1425" spans="47:64" ht="21" hidden="1" customHeight="1" x14ac:dyDescent="0.25">
      <c r="AU1425" s="99"/>
      <c r="AV1425" s="100"/>
      <c r="AY1425" s="101"/>
      <c r="AZ1425" s="101"/>
      <c r="BA1425" s="102"/>
      <c r="BB1425" s="103"/>
      <c r="BC1425" s="103"/>
      <c r="BD1425" s="102"/>
      <c r="BE1425" s="104"/>
      <c r="BF1425" s="105"/>
      <c r="BG1425" s="102"/>
      <c r="BH1425" s="102"/>
      <c r="BI1425" s="106"/>
      <c r="BK1425" s="99"/>
      <c r="BL1425" s="99"/>
    </row>
    <row r="1426" spans="47:64" ht="21" hidden="1" customHeight="1" x14ac:dyDescent="0.25">
      <c r="AU1426" s="99"/>
      <c r="AV1426" s="100"/>
      <c r="AY1426" s="101"/>
      <c r="AZ1426" s="101"/>
      <c r="BA1426" s="102"/>
      <c r="BB1426" s="103"/>
      <c r="BC1426" s="103"/>
      <c r="BD1426" s="102"/>
      <c r="BE1426" s="104"/>
      <c r="BF1426" s="105"/>
      <c r="BG1426" s="102"/>
      <c r="BH1426" s="102"/>
      <c r="BI1426" s="106"/>
      <c r="BK1426" s="99"/>
      <c r="BL1426" s="99"/>
    </row>
    <row r="1427" spans="47:64" ht="21" hidden="1" customHeight="1" x14ac:dyDescent="0.25">
      <c r="AU1427" s="99"/>
      <c r="AV1427" s="100"/>
      <c r="AY1427" s="101"/>
      <c r="AZ1427" s="101"/>
      <c r="BA1427" s="102"/>
      <c r="BB1427" s="103"/>
      <c r="BC1427" s="103"/>
      <c r="BD1427" s="102"/>
      <c r="BE1427" s="104"/>
      <c r="BF1427" s="105"/>
      <c r="BG1427" s="102"/>
      <c r="BH1427" s="102"/>
      <c r="BI1427" s="106"/>
      <c r="BK1427" s="99"/>
      <c r="BL1427" s="99"/>
    </row>
    <row r="1428" spans="47:64" ht="21" hidden="1" customHeight="1" x14ac:dyDescent="0.25">
      <c r="AU1428" s="99"/>
      <c r="AV1428" s="100"/>
      <c r="AY1428" s="101"/>
      <c r="AZ1428" s="101"/>
      <c r="BA1428" s="102"/>
      <c r="BB1428" s="103"/>
      <c r="BC1428" s="103"/>
      <c r="BD1428" s="102"/>
      <c r="BE1428" s="104"/>
      <c r="BF1428" s="105"/>
      <c r="BG1428" s="102"/>
      <c r="BH1428" s="102"/>
      <c r="BI1428" s="106"/>
      <c r="BK1428" s="99"/>
      <c r="BL1428" s="99"/>
    </row>
    <row r="1429" spans="47:64" ht="21" hidden="1" customHeight="1" x14ac:dyDescent="0.25">
      <c r="AU1429" s="99"/>
      <c r="AV1429" s="100"/>
      <c r="AY1429" s="101"/>
      <c r="AZ1429" s="101"/>
      <c r="BA1429" s="102"/>
      <c r="BB1429" s="103"/>
      <c r="BC1429" s="103"/>
      <c r="BD1429" s="102"/>
      <c r="BE1429" s="104"/>
      <c r="BF1429" s="105"/>
      <c r="BG1429" s="102"/>
      <c r="BH1429" s="102"/>
      <c r="BI1429" s="106"/>
      <c r="BK1429" s="99"/>
      <c r="BL1429" s="99"/>
    </row>
    <row r="1430" spans="47:64" ht="21" hidden="1" customHeight="1" x14ac:dyDescent="0.25">
      <c r="AU1430" s="99"/>
      <c r="AV1430" s="100"/>
      <c r="AY1430" s="101"/>
      <c r="AZ1430" s="101"/>
      <c r="BA1430" s="102"/>
      <c r="BB1430" s="103"/>
      <c r="BC1430" s="103"/>
      <c r="BD1430" s="102"/>
      <c r="BE1430" s="104"/>
      <c r="BF1430" s="105"/>
      <c r="BG1430" s="102"/>
      <c r="BH1430" s="102"/>
      <c r="BI1430" s="106"/>
      <c r="BK1430" s="99"/>
      <c r="BL1430" s="99"/>
    </row>
    <row r="1431" spans="47:64" ht="21" hidden="1" customHeight="1" x14ac:dyDescent="0.25">
      <c r="AU1431" s="99"/>
      <c r="AV1431" s="100"/>
      <c r="AY1431" s="101"/>
      <c r="AZ1431" s="101"/>
      <c r="BA1431" s="102"/>
      <c r="BB1431" s="103"/>
      <c r="BC1431" s="103"/>
      <c r="BD1431" s="102"/>
      <c r="BE1431" s="104"/>
      <c r="BF1431" s="105"/>
      <c r="BG1431" s="102"/>
      <c r="BH1431" s="102"/>
      <c r="BI1431" s="106"/>
      <c r="BK1431" s="99"/>
      <c r="BL1431" s="99"/>
    </row>
    <row r="1432" spans="47:64" ht="21" hidden="1" customHeight="1" x14ac:dyDescent="0.25">
      <c r="AU1432" s="99"/>
      <c r="AV1432" s="100"/>
      <c r="AY1432" s="101"/>
      <c r="AZ1432" s="101"/>
      <c r="BA1432" s="102"/>
      <c r="BB1432" s="103"/>
      <c r="BC1432" s="103"/>
      <c r="BD1432" s="102"/>
      <c r="BE1432" s="104"/>
      <c r="BF1432" s="105"/>
      <c r="BG1432" s="102"/>
      <c r="BH1432" s="102"/>
      <c r="BI1432" s="106"/>
      <c r="BK1432" s="99"/>
      <c r="BL1432" s="99"/>
    </row>
    <row r="1433" spans="47:64" ht="21" hidden="1" customHeight="1" x14ac:dyDescent="0.25">
      <c r="AU1433" s="99"/>
      <c r="AV1433" s="100"/>
      <c r="AY1433" s="101"/>
      <c r="AZ1433" s="101"/>
      <c r="BA1433" s="102"/>
      <c r="BB1433" s="103"/>
      <c r="BC1433" s="103"/>
      <c r="BD1433" s="102"/>
      <c r="BE1433" s="104"/>
      <c r="BF1433" s="105"/>
      <c r="BG1433" s="102"/>
      <c r="BH1433" s="102"/>
      <c r="BI1433" s="106"/>
      <c r="BK1433" s="99"/>
      <c r="BL1433" s="99"/>
    </row>
    <row r="1434" spans="47:64" ht="21" hidden="1" customHeight="1" x14ac:dyDescent="0.25">
      <c r="AU1434" s="99"/>
      <c r="AV1434" s="100"/>
      <c r="AY1434" s="101"/>
      <c r="AZ1434" s="101"/>
      <c r="BA1434" s="102"/>
      <c r="BB1434" s="103"/>
      <c r="BC1434" s="103"/>
      <c r="BD1434" s="102"/>
      <c r="BE1434" s="104"/>
      <c r="BF1434" s="105"/>
      <c r="BG1434" s="102"/>
      <c r="BH1434" s="102"/>
      <c r="BI1434" s="106"/>
      <c r="BK1434" s="99"/>
      <c r="BL1434" s="99"/>
    </row>
    <row r="1435" spans="47:64" ht="21" hidden="1" customHeight="1" x14ac:dyDescent="0.25">
      <c r="AU1435" s="99"/>
      <c r="AV1435" s="100"/>
      <c r="AY1435" s="101"/>
      <c r="AZ1435" s="101"/>
      <c r="BA1435" s="102"/>
      <c r="BB1435" s="103"/>
      <c r="BC1435" s="103"/>
      <c r="BD1435" s="102"/>
      <c r="BE1435" s="104"/>
      <c r="BF1435" s="105"/>
      <c r="BG1435" s="102"/>
      <c r="BH1435" s="102"/>
      <c r="BI1435" s="106"/>
      <c r="BK1435" s="99"/>
      <c r="BL1435" s="99"/>
    </row>
    <row r="1436" spans="47:64" ht="21" hidden="1" customHeight="1" x14ac:dyDescent="0.25">
      <c r="AU1436" s="99"/>
      <c r="AV1436" s="100"/>
      <c r="AY1436" s="101"/>
      <c r="AZ1436" s="101"/>
      <c r="BA1436" s="102"/>
      <c r="BB1436" s="103"/>
      <c r="BC1436" s="103"/>
      <c r="BD1436" s="102"/>
      <c r="BE1436" s="104"/>
      <c r="BF1436" s="105"/>
      <c r="BG1436" s="102"/>
      <c r="BH1436" s="102"/>
      <c r="BI1436" s="106"/>
      <c r="BK1436" s="99"/>
      <c r="BL1436" s="99"/>
    </row>
    <row r="1437" spans="47:64" ht="21" hidden="1" customHeight="1" x14ac:dyDescent="0.25">
      <c r="AU1437" s="99"/>
      <c r="AV1437" s="100"/>
      <c r="AY1437" s="101"/>
      <c r="AZ1437" s="101"/>
      <c r="BA1437" s="102"/>
      <c r="BB1437" s="103"/>
      <c r="BC1437" s="103"/>
      <c r="BD1437" s="102"/>
      <c r="BE1437" s="104"/>
      <c r="BF1437" s="105"/>
      <c r="BG1437" s="102"/>
      <c r="BH1437" s="102"/>
      <c r="BI1437" s="106"/>
      <c r="BK1437" s="99"/>
      <c r="BL1437" s="99"/>
    </row>
    <row r="1438" spans="47:64" ht="21" hidden="1" customHeight="1" x14ac:dyDescent="0.25">
      <c r="AU1438" s="99"/>
      <c r="AV1438" s="100"/>
      <c r="AY1438" s="101"/>
      <c r="AZ1438" s="101"/>
      <c r="BA1438" s="102"/>
      <c r="BB1438" s="103"/>
      <c r="BC1438" s="103"/>
      <c r="BD1438" s="102"/>
      <c r="BE1438" s="104"/>
      <c r="BF1438" s="105"/>
      <c r="BG1438" s="102"/>
      <c r="BH1438" s="102"/>
      <c r="BI1438" s="106"/>
      <c r="BK1438" s="99"/>
      <c r="BL1438" s="99"/>
    </row>
    <row r="1439" spans="47:64" ht="21" hidden="1" customHeight="1" x14ac:dyDescent="0.25">
      <c r="AU1439" s="99"/>
      <c r="AV1439" s="100"/>
      <c r="AY1439" s="101"/>
      <c r="AZ1439" s="101"/>
      <c r="BA1439" s="102"/>
      <c r="BB1439" s="103"/>
      <c r="BC1439" s="103"/>
      <c r="BD1439" s="102"/>
      <c r="BE1439" s="104"/>
      <c r="BF1439" s="105"/>
      <c r="BG1439" s="102"/>
      <c r="BH1439" s="102"/>
      <c r="BI1439" s="106"/>
      <c r="BK1439" s="99"/>
      <c r="BL1439" s="99"/>
    </row>
    <row r="1440" spans="47:64" ht="21" hidden="1" customHeight="1" x14ac:dyDescent="0.25">
      <c r="AU1440" s="99"/>
      <c r="AV1440" s="100"/>
      <c r="AY1440" s="101"/>
      <c r="AZ1440" s="101"/>
      <c r="BA1440" s="102"/>
      <c r="BB1440" s="103"/>
      <c r="BC1440" s="103"/>
      <c r="BD1440" s="102"/>
      <c r="BE1440" s="104"/>
      <c r="BF1440" s="105"/>
      <c r="BG1440" s="102"/>
      <c r="BH1440" s="102"/>
      <c r="BI1440" s="106"/>
      <c r="BK1440" s="99"/>
      <c r="BL1440" s="99"/>
    </row>
    <row r="1441" spans="47:64" ht="21" hidden="1" customHeight="1" x14ac:dyDescent="0.25">
      <c r="AU1441" s="99"/>
      <c r="AV1441" s="100"/>
      <c r="AY1441" s="101"/>
      <c r="AZ1441" s="101"/>
      <c r="BA1441" s="102"/>
      <c r="BB1441" s="103"/>
      <c r="BC1441" s="103"/>
      <c r="BD1441" s="102"/>
      <c r="BE1441" s="104"/>
      <c r="BF1441" s="105"/>
      <c r="BG1441" s="102"/>
      <c r="BH1441" s="102"/>
      <c r="BI1441" s="106"/>
      <c r="BK1441" s="99"/>
      <c r="BL1441" s="99"/>
    </row>
    <row r="1442" spans="47:64" ht="21" hidden="1" customHeight="1" x14ac:dyDescent="0.25">
      <c r="AU1442" s="99"/>
      <c r="AV1442" s="100"/>
      <c r="AY1442" s="101"/>
      <c r="AZ1442" s="101"/>
      <c r="BA1442" s="102"/>
      <c r="BB1442" s="103"/>
      <c r="BC1442" s="103"/>
      <c r="BD1442" s="102"/>
      <c r="BE1442" s="104"/>
      <c r="BF1442" s="105"/>
      <c r="BG1442" s="102"/>
      <c r="BH1442" s="102"/>
      <c r="BI1442" s="106"/>
      <c r="BK1442" s="99"/>
      <c r="BL1442" s="99"/>
    </row>
    <row r="1443" spans="47:64" ht="21" hidden="1" customHeight="1" x14ac:dyDescent="0.25">
      <c r="AU1443" s="99"/>
      <c r="AV1443" s="100"/>
      <c r="AY1443" s="101"/>
      <c r="AZ1443" s="101"/>
      <c r="BA1443" s="102"/>
      <c r="BB1443" s="103"/>
      <c r="BC1443" s="103"/>
      <c r="BD1443" s="102"/>
      <c r="BE1443" s="104"/>
      <c r="BF1443" s="105"/>
      <c r="BG1443" s="102"/>
      <c r="BH1443" s="102"/>
      <c r="BI1443" s="106"/>
      <c r="BK1443" s="99"/>
      <c r="BL1443" s="99"/>
    </row>
    <row r="1444" spans="47:64" ht="21" hidden="1" customHeight="1" x14ac:dyDescent="0.25">
      <c r="AU1444" s="99"/>
      <c r="AV1444" s="100"/>
      <c r="AY1444" s="101"/>
      <c r="AZ1444" s="101"/>
      <c r="BA1444" s="102"/>
      <c r="BB1444" s="103"/>
      <c r="BC1444" s="103"/>
      <c r="BD1444" s="102"/>
      <c r="BE1444" s="104"/>
      <c r="BF1444" s="105"/>
      <c r="BG1444" s="102"/>
      <c r="BH1444" s="102"/>
      <c r="BI1444" s="106"/>
      <c r="BK1444" s="99"/>
      <c r="BL1444" s="99"/>
    </row>
    <row r="1445" spans="47:64" ht="21" hidden="1" customHeight="1" x14ac:dyDescent="0.25">
      <c r="AU1445" s="99"/>
      <c r="AV1445" s="100"/>
      <c r="AY1445" s="101"/>
      <c r="AZ1445" s="101"/>
      <c r="BA1445" s="102"/>
      <c r="BB1445" s="103"/>
      <c r="BC1445" s="103"/>
      <c r="BD1445" s="102"/>
      <c r="BE1445" s="104"/>
      <c r="BF1445" s="105"/>
      <c r="BG1445" s="102"/>
      <c r="BH1445" s="102"/>
      <c r="BI1445" s="106"/>
      <c r="BK1445" s="99"/>
      <c r="BL1445" s="99"/>
    </row>
    <row r="1446" spans="47:64" ht="21" hidden="1" customHeight="1" x14ac:dyDescent="0.25">
      <c r="AU1446" s="99"/>
      <c r="AV1446" s="100"/>
      <c r="AY1446" s="101"/>
      <c r="AZ1446" s="101"/>
      <c r="BA1446" s="102"/>
      <c r="BB1446" s="103"/>
      <c r="BC1446" s="103"/>
      <c r="BD1446" s="102"/>
      <c r="BE1446" s="104"/>
      <c r="BF1446" s="105"/>
      <c r="BG1446" s="102"/>
      <c r="BH1446" s="102"/>
      <c r="BI1446" s="106"/>
      <c r="BK1446" s="99"/>
      <c r="BL1446" s="99"/>
    </row>
    <row r="1447" spans="47:64" ht="21" hidden="1" customHeight="1" x14ac:dyDescent="0.25">
      <c r="AU1447" s="99"/>
      <c r="AV1447" s="100"/>
      <c r="AY1447" s="101"/>
      <c r="AZ1447" s="101"/>
      <c r="BA1447" s="102"/>
      <c r="BB1447" s="103"/>
      <c r="BC1447" s="103"/>
      <c r="BD1447" s="102"/>
      <c r="BE1447" s="104"/>
      <c r="BF1447" s="105"/>
      <c r="BG1447" s="102"/>
      <c r="BH1447" s="102"/>
      <c r="BI1447" s="106"/>
      <c r="BK1447" s="99"/>
      <c r="BL1447" s="99"/>
    </row>
    <row r="1448" spans="47:64" ht="21" hidden="1" customHeight="1" x14ac:dyDescent="0.25">
      <c r="AU1448" s="99"/>
      <c r="AV1448" s="100"/>
      <c r="AY1448" s="101"/>
      <c r="AZ1448" s="101"/>
      <c r="BA1448" s="102"/>
      <c r="BB1448" s="103"/>
      <c r="BC1448" s="103"/>
      <c r="BD1448" s="102"/>
      <c r="BE1448" s="104"/>
      <c r="BF1448" s="105"/>
      <c r="BG1448" s="102"/>
      <c r="BH1448" s="102"/>
      <c r="BI1448" s="106"/>
      <c r="BK1448" s="99"/>
      <c r="BL1448" s="99"/>
    </row>
    <row r="1449" spans="47:64" ht="21" hidden="1" customHeight="1" x14ac:dyDescent="0.25">
      <c r="AU1449" s="99"/>
      <c r="AV1449" s="100"/>
      <c r="AY1449" s="101"/>
      <c r="AZ1449" s="101"/>
      <c r="BA1449" s="102"/>
      <c r="BB1449" s="103"/>
      <c r="BC1449" s="103"/>
      <c r="BD1449" s="102"/>
      <c r="BE1449" s="104"/>
      <c r="BF1449" s="105"/>
      <c r="BG1449" s="102"/>
      <c r="BH1449" s="102"/>
      <c r="BI1449" s="106"/>
      <c r="BK1449" s="99"/>
      <c r="BL1449" s="99"/>
    </row>
    <row r="1450" spans="47:64" ht="21" hidden="1" customHeight="1" x14ac:dyDescent="0.25">
      <c r="AU1450" s="99"/>
      <c r="AV1450" s="100"/>
      <c r="AY1450" s="101"/>
      <c r="AZ1450" s="101"/>
      <c r="BA1450" s="102"/>
      <c r="BB1450" s="103"/>
      <c r="BC1450" s="103"/>
      <c r="BD1450" s="102"/>
      <c r="BE1450" s="104"/>
      <c r="BF1450" s="105"/>
      <c r="BG1450" s="102"/>
      <c r="BH1450" s="102"/>
      <c r="BI1450" s="106"/>
      <c r="BK1450" s="99"/>
      <c r="BL1450" s="99"/>
    </row>
    <row r="1451" spans="47:64" ht="21" hidden="1" customHeight="1" x14ac:dyDescent="0.25">
      <c r="AU1451" s="99"/>
      <c r="AV1451" s="100"/>
      <c r="AY1451" s="101"/>
      <c r="AZ1451" s="101"/>
      <c r="BA1451" s="102"/>
      <c r="BB1451" s="103"/>
      <c r="BC1451" s="103"/>
      <c r="BD1451" s="102"/>
      <c r="BE1451" s="104"/>
      <c r="BF1451" s="105"/>
      <c r="BG1451" s="102"/>
      <c r="BH1451" s="102"/>
      <c r="BI1451" s="106"/>
      <c r="BK1451" s="99"/>
      <c r="BL1451" s="99"/>
    </row>
    <row r="1452" spans="47:64" ht="21" hidden="1" customHeight="1" x14ac:dyDescent="0.25">
      <c r="AU1452" s="99"/>
      <c r="AV1452" s="100"/>
      <c r="AY1452" s="101"/>
      <c r="AZ1452" s="101"/>
      <c r="BA1452" s="102"/>
      <c r="BB1452" s="103"/>
      <c r="BC1452" s="103"/>
      <c r="BD1452" s="102"/>
      <c r="BE1452" s="104"/>
      <c r="BF1452" s="105"/>
      <c r="BG1452" s="102"/>
      <c r="BH1452" s="102"/>
      <c r="BI1452" s="106"/>
      <c r="BK1452" s="99"/>
      <c r="BL1452" s="99"/>
    </row>
    <row r="1453" spans="47:64" ht="21" hidden="1" customHeight="1" x14ac:dyDescent="0.25">
      <c r="AU1453" s="99"/>
      <c r="AV1453" s="100"/>
      <c r="AY1453" s="101"/>
      <c r="AZ1453" s="101"/>
      <c r="BA1453" s="102"/>
      <c r="BB1453" s="103"/>
      <c r="BC1453" s="103"/>
      <c r="BD1453" s="102"/>
      <c r="BE1453" s="104"/>
      <c r="BF1453" s="105"/>
      <c r="BG1453" s="102"/>
      <c r="BH1453" s="102"/>
      <c r="BI1453" s="106"/>
      <c r="BK1453" s="99"/>
      <c r="BL1453" s="99"/>
    </row>
    <row r="1454" spans="47:64" ht="21" hidden="1" customHeight="1" x14ac:dyDescent="0.25">
      <c r="AU1454" s="99"/>
      <c r="AV1454" s="100"/>
      <c r="AY1454" s="101"/>
      <c r="AZ1454" s="101"/>
      <c r="BA1454" s="102"/>
      <c r="BB1454" s="103"/>
      <c r="BC1454" s="103"/>
      <c r="BD1454" s="102"/>
      <c r="BE1454" s="104"/>
      <c r="BF1454" s="105"/>
      <c r="BG1454" s="102"/>
      <c r="BH1454" s="102"/>
      <c r="BI1454" s="106"/>
      <c r="BK1454" s="99"/>
      <c r="BL1454" s="99"/>
    </row>
    <row r="1455" spans="47:64" ht="21" hidden="1" customHeight="1" x14ac:dyDescent="0.25">
      <c r="AU1455" s="99"/>
      <c r="AV1455" s="100"/>
      <c r="AY1455" s="101"/>
      <c r="AZ1455" s="101"/>
      <c r="BA1455" s="102"/>
      <c r="BB1455" s="103"/>
      <c r="BC1455" s="103"/>
      <c r="BD1455" s="102"/>
      <c r="BE1455" s="104"/>
      <c r="BF1455" s="105"/>
      <c r="BG1455" s="102"/>
      <c r="BH1455" s="102"/>
      <c r="BI1455" s="106"/>
      <c r="BK1455" s="99"/>
      <c r="BL1455" s="99"/>
    </row>
    <row r="1456" spans="47:64" ht="21" hidden="1" customHeight="1" x14ac:dyDescent="0.25">
      <c r="AU1456" s="99"/>
      <c r="AV1456" s="100"/>
      <c r="AY1456" s="101"/>
      <c r="AZ1456" s="101"/>
      <c r="BA1456" s="102"/>
      <c r="BB1456" s="103"/>
      <c r="BC1456" s="103"/>
      <c r="BD1456" s="102"/>
      <c r="BE1456" s="104"/>
      <c r="BF1456" s="105"/>
      <c r="BG1456" s="102"/>
      <c r="BH1456" s="102"/>
      <c r="BI1456" s="106"/>
      <c r="BK1456" s="99"/>
      <c r="BL1456" s="99"/>
    </row>
    <row r="1457" spans="47:64" ht="21" hidden="1" customHeight="1" x14ac:dyDescent="0.25">
      <c r="AU1457" s="99"/>
      <c r="AV1457" s="100"/>
      <c r="AY1457" s="101"/>
      <c r="AZ1457" s="101"/>
      <c r="BA1457" s="102"/>
      <c r="BB1457" s="103"/>
      <c r="BC1457" s="103"/>
      <c r="BD1457" s="102"/>
      <c r="BE1457" s="104"/>
      <c r="BF1457" s="105"/>
      <c r="BG1457" s="102"/>
      <c r="BH1457" s="102"/>
      <c r="BI1457" s="106"/>
      <c r="BK1457" s="99"/>
      <c r="BL1457" s="99"/>
    </row>
    <row r="1458" spans="47:64" ht="21" hidden="1" customHeight="1" x14ac:dyDescent="0.25">
      <c r="AU1458" s="99"/>
      <c r="AV1458" s="100"/>
      <c r="AY1458" s="101"/>
      <c r="AZ1458" s="101"/>
      <c r="BA1458" s="102"/>
      <c r="BB1458" s="103"/>
      <c r="BC1458" s="103"/>
      <c r="BD1458" s="102"/>
      <c r="BE1458" s="104"/>
      <c r="BF1458" s="105"/>
      <c r="BG1458" s="102"/>
      <c r="BH1458" s="102"/>
      <c r="BI1458" s="106"/>
      <c r="BK1458" s="99"/>
      <c r="BL1458" s="99"/>
    </row>
    <row r="1459" spans="47:64" ht="21" hidden="1" customHeight="1" x14ac:dyDescent="0.25">
      <c r="AU1459" s="99"/>
      <c r="AV1459" s="100"/>
      <c r="AY1459" s="101"/>
      <c r="AZ1459" s="101"/>
      <c r="BA1459" s="102"/>
      <c r="BB1459" s="103"/>
      <c r="BC1459" s="103"/>
      <c r="BD1459" s="102"/>
      <c r="BE1459" s="104"/>
      <c r="BF1459" s="105"/>
      <c r="BG1459" s="102"/>
      <c r="BH1459" s="102"/>
      <c r="BI1459" s="106"/>
      <c r="BK1459" s="99"/>
      <c r="BL1459" s="99"/>
    </row>
    <row r="1460" spans="47:64" ht="21" hidden="1" customHeight="1" x14ac:dyDescent="0.25">
      <c r="AU1460" s="99"/>
      <c r="AV1460" s="100"/>
      <c r="AY1460" s="101"/>
      <c r="AZ1460" s="101"/>
      <c r="BA1460" s="102"/>
      <c r="BB1460" s="103"/>
      <c r="BC1460" s="103"/>
      <c r="BD1460" s="102"/>
      <c r="BE1460" s="104"/>
      <c r="BF1460" s="105"/>
      <c r="BG1460" s="102"/>
      <c r="BH1460" s="102"/>
      <c r="BI1460" s="106"/>
      <c r="BK1460" s="99"/>
      <c r="BL1460" s="99"/>
    </row>
    <row r="1461" spans="47:64" ht="21" hidden="1" customHeight="1" x14ac:dyDescent="0.25">
      <c r="AU1461" s="99"/>
      <c r="AV1461" s="100"/>
      <c r="AY1461" s="101"/>
      <c r="AZ1461" s="101"/>
      <c r="BA1461" s="102"/>
      <c r="BB1461" s="103"/>
      <c r="BC1461" s="103"/>
      <c r="BD1461" s="102"/>
      <c r="BE1461" s="104"/>
      <c r="BF1461" s="105"/>
      <c r="BG1461" s="102"/>
      <c r="BH1461" s="102"/>
      <c r="BI1461" s="106"/>
      <c r="BK1461" s="99"/>
      <c r="BL1461" s="99"/>
    </row>
    <row r="1462" spans="47:64" ht="21" hidden="1" customHeight="1" x14ac:dyDescent="0.25">
      <c r="AU1462" s="99"/>
      <c r="AV1462" s="100"/>
      <c r="AY1462" s="101"/>
      <c r="AZ1462" s="101"/>
      <c r="BA1462" s="102"/>
      <c r="BB1462" s="103"/>
      <c r="BC1462" s="103"/>
      <c r="BD1462" s="102"/>
      <c r="BE1462" s="104"/>
      <c r="BF1462" s="105"/>
      <c r="BG1462" s="102"/>
      <c r="BH1462" s="102"/>
      <c r="BI1462" s="106"/>
      <c r="BK1462" s="99"/>
      <c r="BL1462" s="99"/>
    </row>
    <row r="1463" spans="47:64" ht="21" hidden="1" customHeight="1" x14ac:dyDescent="0.25">
      <c r="AU1463" s="99"/>
      <c r="AV1463" s="100"/>
      <c r="AY1463" s="101"/>
      <c r="AZ1463" s="101"/>
      <c r="BA1463" s="102"/>
      <c r="BB1463" s="103"/>
      <c r="BC1463" s="103"/>
      <c r="BD1463" s="102"/>
      <c r="BE1463" s="104"/>
      <c r="BF1463" s="105"/>
      <c r="BG1463" s="102"/>
      <c r="BH1463" s="102"/>
      <c r="BI1463" s="106"/>
      <c r="BK1463" s="99"/>
      <c r="BL1463" s="99"/>
    </row>
    <row r="1464" spans="47:64" ht="21" hidden="1" customHeight="1" x14ac:dyDescent="0.25">
      <c r="AU1464" s="99"/>
      <c r="AV1464" s="100"/>
      <c r="AY1464" s="101"/>
      <c r="AZ1464" s="101"/>
      <c r="BA1464" s="102"/>
      <c r="BB1464" s="103"/>
      <c r="BC1464" s="103"/>
      <c r="BD1464" s="102"/>
      <c r="BE1464" s="104"/>
      <c r="BF1464" s="105"/>
      <c r="BG1464" s="102"/>
      <c r="BH1464" s="102"/>
      <c r="BI1464" s="106"/>
      <c r="BK1464" s="99"/>
      <c r="BL1464" s="99"/>
    </row>
    <row r="1465" spans="47:64" ht="21" hidden="1" customHeight="1" x14ac:dyDescent="0.25">
      <c r="AU1465" s="99"/>
      <c r="AV1465" s="100"/>
      <c r="AY1465" s="101"/>
      <c r="AZ1465" s="101"/>
      <c r="BA1465" s="102"/>
      <c r="BB1465" s="103"/>
      <c r="BC1465" s="103"/>
      <c r="BD1465" s="102"/>
      <c r="BE1465" s="104"/>
      <c r="BF1465" s="105"/>
      <c r="BG1465" s="102"/>
      <c r="BH1465" s="102"/>
      <c r="BI1465" s="106"/>
      <c r="BK1465" s="99"/>
      <c r="BL1465" s="99"/>
    </row>
    <row r="1466" spans="47:64" ht="21" hidden="1" customHeight="1" x14ac:dyDescent="0.25">
      <c r="AU1466" s="99"/>
      <c r="AV1466" s="100"/>
      <c r="AY1466" s="101"/>
      <c r="AZ1466" s="101"/>
      <c r="BA1466" s="102"/>
      <c r="BB1466" s="103"/>
      <c r="BC1466" s="103"/>
      <c r="BD1466" s="102"/>
      <c r="BE1466" s="104"/>
      <c r="BF1466" s="105"/>
      <c r="BG1466" s="102"/>
      <c r="BH1466" s="102"/>
      <c r="BI1466" s="106"/>
      <c r="BK1466" s="99"/>
      <c r="BL1466" s="99"/>
    </row>
    <row r="1467" spans="47:64" ht="21" hidden="1" customHeight="1" x14ac:dyDescent="0.25">
      <c r="AU1467" s="99"/>
      <c r="AV1467" s="100"/>
      <c r="AY1467" s="101"/>
      <c r="AZ1467" s="101"/>
      <c r="BA1467" s="102"/>
      <c r="BB1467" s="103"/>
      <c r="BC1467" s="103"/>
      <c r="BD1467" s="102"/>
      <c r="BE1467" s="104"/>
      <c r="BF1467" s="105"/>
      <c r="BG1467" s="102"/>
      <c r="BH1467" s="102"/>
      <c r="BI1467" s="106"/>
      <c r="BK1467" s="99"/>
      <c r="BL1467" s="99"/>
    </row>
    <row r="1468" spans="47:64" ht="21" hidden="1" customHeight="1" x14ac:dyDescent="0.25">
      <c r="AU1468" s="99"/>
      <c r="AV1468" s="100"/>
      <c r="AY1468" s="101"/>
      <c r="AZ1468" s="101"/>
      <c r="BA1468" s="102"/>
      <c r="BB1468" s="103"/>
      <c r="BC1468" s="103"/>
      <c r="BD1468" s="102"/>
      <c r="BE1468" s="104"/>
      <c r="BF1468" s="105"/>
      <c r="BG1468" s="102"/>
      <c r="BH1468" s="102"/>
      <c r="BI1468" s="106"/>
      <c r="BK1468" s="99"/>
      <c r="BL1468" s="99"/>
    </row>
    <row r="1469" spans="47:64" ht="21" hidden="1" customHeight="1" x14ac:dyDescent="0.25">
      <c r="AU1469" s="99"/>
      <c r="AV1469" s="100"/>
      <c r="AY1469" s="101"/>
      <c r="AZ1469" s="101"/>
      <c r="BA1469" s="102"/>
      <c r="BB1469" s="103"/>
      <c r="BC1469" s="103"/>
      <c r="BD1469" s="102"/>
      <c r="BE1469" s="104"/>
      <c r="BF1469" s="105"/>
      <c r="BG1469" s="102"/>
      <c r="BH1469" s="102"/>
      <c r="BI1469" s="106"/>
      <c r="BK1469" s="99"/>
      <c r="BL1469" s="99"/>
    </row>
    <row r="1470" spans="47:64" ht="21" hidden="1" customHeight="1" x14ac:dyDescent="0.25">
      <c r="AU1470" s="99"/>
      <c r="AV1470" s="100"/>
      <c r="AY1470" s="101"/>
      <c r="AZ1470" s="101"/>
      <c r="BA1470" s="102"/>
      <c r="BB1470" s="103"/>
      <c r="BC1470" s="103"/>
      <c r="BD1470" s="102"/>
      <c r="BE1470" s="104"/>
      <c r="BF1470" s="105"/>
      <c r="BG1470" s="102"/>
      <c r="BH1470" s="102"/>
      <c r="BI1470" s="106"/>
      <c r="BK1470" s="99"/>
      <c r="BL1470" s="99"/>
    </row>
    <row r="1471" spans="47:64" ht="21" hidden="1" customHeight="1" x14ac:dyDescent="0.25">
      <c r="AU1471" s="99"/>
      <c r="AV1471" s="100"/>
      <c r="AY1471" s="101"/>
      <c r="AZ1471" s="101"/>
      <c r="BA1471" s="102"/>
      <c r="BB1471" s="103"/>
      <c r="BC1471" s="103"/>
      <c r="BD1471" s="102"/>
      <c r="BE1471" s="104"/>
      <c r="BF1471" s="105"/>
      <c r="BG1471" s="102"/>
      <c r="BH1471" s="102"/>
      <c r="BI1471" s="106"/>
      <c r="BK1471" s="99"/>
      <c r="BL1471" s="99"/>
    </row>
    <row r="1472" spans="47:64" ht="21" hidden="1" customHeight="1" x14ac:dyDescent="0.25">
      <c r="AU1472" s="99"/>
      <c r="AV1472" s="100"/>
      <c r="AY1472" s="101"/>
      <c r="AZ1472" s="101"/>
      <c r="BA1472" s="102"/>
      <c r="BB1472" s="103"/>
      <c r="BC1472" s="103"/>
      <c r="BD1472" s="102"/>
      <c r="BE1472" s="104"/>
      <c r="BF1472" s="105"/>
      <c r="BG1472" s="102"/>
      <c r="BH1472" s="102"/>
      <c r="BI1472" s="106"/>
      <c r="BK1472" s="99"/>
      <c r="BL1472" s="99"/>
    </row>
    <row r="1473" spans="47:64" ht="21" hidden="1" customHeight="1" x14ac:dyDescent="0.25">
      <c r="AU1473" s="99"/>
      <c r="AV1473" s="100"/>
      <c r="AY1473" s="101"/>
      <c r="AZ1473" s="101"/>
      <c r="BA1473" s="102"/>
      <c r="BB1473" s="103"/>
      <c r="BC1473" s="103"/>
      <c r="BD1473" s="102"/>
      <c r="BE1473" s="104"/>
      <c r="BF1473" s="105"/>
      <c r="BG1473" s="102"/>
      <c r="BH1473" s="102"/>
      <c r="BI1473" s="106"/>
      <c r="BK1473" s="99"/>
      <c r="BL1473" s="99"/>
    </row>
    <row r="1474" spans="47:64" ht="21" hidden="1" customHeight="1" x14ac:dyDescent="0.25">
      <c r="AU1474" s="99"/>
      <c r="AV1474" s="100"/>
      <c r="AY1474" s="101"/>
      <c r="AZ1474" s="101"/>
      <c r="BA1474" s="102"/>
      <c r="BB1474" s="103"/>
      <c r="BC1474" s="103"/>
      <c r="BD1474" s="102"/>
      <c r="BE1474" s="104"/>
      <c r="BF1474" s="105"/>
      <c r="BG1474" s="102"/>
      <c r="BH1474" s="102"/>
      <c r="BI1474" s="106"/>
      <c r="BK1474" s="99"/>
      <c r="BL1474" s="99"/>
    </row>
    <row r="1475" spans="47:64" ht="21" hidden="1" customHeight="1" x14ac:dyDescent="0.25">
      <c r="AU1475" s="99"/>
      <c r="AV1475" s="100"/>
      <c r="AY1475" s="101"/>
      <c r="AZ1475" s="101"/>
      <c r="BA1475" s="102"/>
      <c r="BB1475" s="103"/>
      <c r="BC1475" s="103"/>
      <c r="BD1475" s="102"/>
      <c r="BE1475" s="104"/>
      <c r="BF1475" s="105"/>
      <c r="BG1475" s="102"/>
      <c r="BH1475" s="102"/>
      <c r="BI1475" s="106"/>
      <c r="BK1475" s="99"/>
      <c r="BL1475" s="99"/>
    </row>
    <row r="1476" spans="47:64" ht="21" hidden="1" customHeight="1" x14ac:dyDescent="0.25">
      <c r="AU1476" s="99"/>
      <c r="AV1476" s="100"/>
      <c r="AY1476" s="101"/>
      <c r="AZ1476" s="101"/>
      <c r="BA1476" s="102"/>
      <c r="BB1476" s="103"/>
      <c r="BC1476" s="103"/>
      <c r="BD1476" s="102"/>
      <c r="BE1476" s="104"/>
      <c r="BF1476" s="105"/>
      <c r="BG1476" s="102"/>
      <c r="BH1476" s="102"/>
      <c r="BI1476" s="106"/>
      <c r="BK1476" s="99"/>
      <c r="BL1476" s="99"/>
    </row>
    <row r="1477" spans="47:64" ht="21" hidden="1" customHeight="1" x14ac:dyDescent="0.25">
      <c r="AU1477" s="99"/>
      <c r="AV1477" s="100"/>
      <c r="AY1477" s="101"/>
      <c r="AZ1477" s="101"/>
      <c r="BA1477" s="102"/>
      <c r="BB1477" s="103"/>
      <c r="BC1477" s="103"/>
      <c r="BD1477" s="102"/>
      <c r="BE1477" s="104"/>
      <c r="BF1477" s="105"/>
      <c r="BG1477" s="102"/>
      <c r="BH1477" s="102"/>
      <c r="BI1477" s="106"/>
      <c r="BK1477" s="99"/>
      <c r="BL1477" s="99"/>
    </row>
    <row r="1478" spans="47:64" ht="21" hidden="1" customHeight="1" x14ac:dyDescent="0.25">
      <c r="AU1478" s="99"/>
      <c r="AV1478" s="100"/>
      <c r="AY1478" s="101"/>
      <c r="AZ1478" s="101"/>
      <c r="BA1478" s="102"/>
      <c r="BB1478" s="103"/>
      <c r="BC1478" s="103"/>
      <c r="BD1478" s="102"/>
      <c r="BE1478" s="104"/>
      <c r="BF1478" s="105"/>
      <c r="BG1478" s="102"/>
      <c r="BH1478" s="102"/>
      <c r="BI1478" s="106"/>
      <c r="BK1478" s="99"/>
      <c r="BL1478" s="99"/>
    </row>
    <row r="1479" spans="47:64" ht="21" hidden="1" customHeight="1" x14ac:dyDescent="0.25">
      <c r="AU1479" s="99"/>
      <c r="AV1479" s="100"/>
      <c r="AY1479" s="101"/>
      <c r="AZ1479" s="101"/>
      <c r="BA1479" s="102"/>
      <c r="BB1479" s="103"/>
      <c r="BC1479" s="103"/>
      <c r="BD1479" s="102"/>
      <c r="BE1479" s="104"/>
      <c r="BF1479" s="105"/>
      <c r="BG1479" s="102"/>
      <c r="BH1479" s="102"/>
      <c r="BI1479" s="106"/>
      <c r="BK1479" s="99"/>
      <c r="BL1479" s="99"/>
    </row>
    <row r="1480" spans="47:64" ht="21" hidden="1" customHeight="1" x14ac:dyDescent="0.25">
      <c r="AU1480" s="99"/>
      <c r="AV1480" s="100"/>
      <c r="AY1480" s="101"/>
      <c r="AZ1480" s="101"/>
      <c r="BA1480" s="102"/>
      <c r="BB1480" s="103"/>
      <c r="BC1480" s="103"/>
      <c r="BD1480" s="102"/>
      <c r="BE1480" s="104"/>
      <c r="BF1480" s="105"/>
      <c r="BG1480" s="102"/>
      <c r="BH1480" s="102"/>
      <c r="BI1480" s="106"/>
      <c r="BK1480" s="99"/>
      <c r="BL1480" s="99"/>
    </row>
    <row r="1481" spans="47:64" ht="21" hidden="1" customHeight="1" x14ac:dyDescent="0.25">
      <c r="AU1481" s="99"/>
      <c r="AV1481" s="100"/>
      <c r="AY1481" s="101"/>
      <c r="AZ1481" s="101"/>
      <c r="BA1481" s="102"/>
      <c r="BB1481" s="103"/>
      <c r="BC1481" s="103"/>
      <c r="BD1481" s="102"/>
      <c r="BE1481" s="104"/>
      <c r="BF1481" s="105"/>
      <c r="BG1481" s="102"/>
      <c r="BH1481" s="102"/>
      <c r="BI1481" s="106"/>
      <c r="BK1481" s="99"/>
      <c r="BL1481" s="99"/>
    </row>
    <row r="1482" spans="47:64" ht="21" hidden="1" customHeight="1" x14ac:dyDescent="0.25">
      <c r="AU1482" s="99"/>
      <c r="AV1482" s="100"/>
      <c r="AY1482" s="101"/>
      <c r="AZ1482" s="101"/>
      <c r="BA1482" s="102"/>
      <c r="BB1482" s="103"/>
      <c r="BC1482" s="103"/>
      <c r="BD1482" s="102"/>
      <c r="BE1482" s="104"/>
      <c r="BF1482" s="105"/>
      <c r="BG1482" s="102"/>
      <c r="BH1482" s="102"/>
      <c r="BI1482" s="106"/>
      <c r="BK1482" s="99"/>
      <c r="BL1482" s="99"/>
    </row>
    <row r="1483" spans="47:64" ht="21" hidden="1" customHeight="1" x14ac:dyDescent="0.25">
      <c r="AU1483" s="99"/>
      <c r="AV1483" s="100"/>
      <c r="AY1483" s="101"/>
      <c r="AZ1483" s="101"/>
      <c r="BA1483" s="102"/>
      <c r="BB1483" s="103"/>
      <c r="BC1483" s="103"/>
      <c r="BD1483" s="102"/>
      <c r="BE1483" s="104"/>
      <c r="BF1483" s="105"/>
      <c r="BG1483" s="102"/>
      <c r="BH1483" s="102"/>
      <c r="BI1483" s="106"/>
      <c r="BK1483" s="99"/>
      <c r="BL1483" s="99"/>
    </row>
    <row r="1484" spans="47:64" ht="21" hidden="1" customHeight="1" x14ac:dyDescent="0.25">
      <c r="AU1484" s="99"/>
      <c r="AV1484" s="100"/>
      <c r="AY1484" s="101"/>
      <c r="AZ1484" s="101"/>
      <c r="BA1484" s="102"/>
      <c r="BB1484" s="103"/>
      <c r="BC1484" s="103"/>
      <c r="BD1484" s="102"/>
      <c r="BE1484" s="104"/>
      <c r="BF1484" s="105"/>
      <c r="BG1484" s="102"/>
      <c r="BH1484" s="102"/>
      <c r="BI1484" s="106"/>
      <c r="BK1484" s="99"/>
      <c r="BL1484" s="99"/>
    </row>
    <row r="1485" spans="47:64" ht="21" hidden="1" customHeight="1" x14ac:dyDescent="0.25">
      <c r="AU1485" s="99"/>
      <c r="AV1485" s="100"/>
      <c r="AY1485" s="101"/>
      <c r="AZ1485" s="101"/>
      <c r="BA1485" s="102"/>
      <c r="BB1485" s="103"/>
      <c r="BC1485" s="103"/>
      <c r="BD1485" s="102"/>
      <c r="BE1485" s="104"/>
      <c r="BF1485" s="105"/>
      <c r="BG1485" s="102"/>
      <c r="BH1485" s="102"/>
      <c r="BI1485" s="106"/>
      <c r="BK1485" s="99"/>
      <c r="BL1485" s="99"/>
    </row>
    <row r="1486" spans="47:64" ht="21" hidden="1" customHeight="1" x14ac:dyDescent="0.25">
      <c r="AU1486" s="99"/>
      <c r="AV1486" s="100"/>
      <c r="AY1486" s="101"/>
      <c r="AZ1486" s="101"/>
      <c r="BA1486" s="102"/>
      <c r="BB1486" s="103"/>
      <c r="BC1486" s="103"/>
      <c r="BD1486" s="102"/>
      <c r="BE1486" s="104"/>
      <c r="BF1486" s="105"/>
      <c r="BG1486" s="102"/>
      <c r="BH1486" s="102"/>
      <c r="BI1486" s="106"/>
      <c r="BK1486" s="99"/>
      <c r="BL1486" s="99"/>
    </row>
    <row r="1487" spans="47:64" ht="21" hidden="1" customHeight="1" x14ac:dyDescent="0.25">
      <c r="AU1487" s="99"/>
      <c r="AV1487" s="100"/>
      <c r="AY1487" s="101"/>
      <c r="AZ1487" s="101"/>
      <c r="BA1487" s="102"/>
      <c r="BB1487" s="103"/>
      <c r="BC1487" s="103"/>
      <c r="BD1487" s="102"/>
      <c r="BE1487" s="104"/>
      <c r="BF1487" s="105"/>
      <c r="BG1487" s="102"/>
      <c r="BH1487" s="102"/>
      <c r="BI1487" s="106"/>
      <c r="BK1487" s="99"/>
      <c r="BL1487" s="99"/>
    </row>
    <row r="1488" spans="47:64" ht="21" hidden="1" customHeight="1" x14ac:dyDescent="0.25">
      <c r="AU1488" s="99"/>
      <c r="AV1488" s="100"/>
      <c r="AY1488" s="101"/>
      <c r="AZ1488" s="101"/>
      <c r="BA1488" s="102"/>
      <c r="BB1488" s="103"/>
      <c r="BC1488" s="103"/>
      <c r="BD1488" s="102"/>
      <c r="BE1488" s="104"/>
      <c r="BF1488" s="105"/>
      <c r="BG1488" s="102"/>
      <c r="BH1488" s="102"/>
      <c r="BI1488" s="106"/>
      <c r="BK1488" s="99"/>
      <c r="BL1488" s="99"/>
    </row>
    <row r="1489" spans="47:64" ht="21" hidden="1" customHeight="1" x14ac:dyDescent="0.25">
      <c r="AU1489" s="99"/>
      <c r="AV1489" s="100"/>
      <c r="AY1489" s="101"/>
      <c r="AZ1489" s="101"/>
      <c r="BA1489" s="102"/>
      <c r="BB1489" s="103"/>
      <c r="BC1489" s="103"/>
      <c r="BD1489" s="102"/>
      <c r="BE1489" s="104"/>
      <c r="BF1489" s="105"/>
      <c r="BG1489" s="102"/>
      <c r="BH1489" s="102"/>
      <c r="BI1489" s="106"/>
      <c r="BK1489" s="99"/>
      <c r="BL1489" s="99"/>
    </row>
    <row r="1490" spans="47:64" ht="21" hidden="1" customHeight="1" x14ac:dyDescent="0.25">
      <c r="AU1490" s="99"/>
      <c r="AV1490" s="100"/>
      <c r="AY1490" s="101"/>
      <c r="AZ1490" s="101"/>
      <c r="BA1490" s="102"/>
      <c r="BB1490" s="103"/>
      <c r="BC1490" s="103"/>
      <c r="BD1490" s="102"/>
      <c r="BE1490" s="104"/>
      <c r="BF1490" s="105"/>
      <c r="BG1490" s="102"/>
      <c r="BH1490" s="102"/>
      <c r="BI1490" s="106"/>
      <c r="BK1490" s="99"/>
      <c r="BL1490" s="99"/>
    </row>
    <row r="1491" spans="47:64" ht="21" hidden="1" customHeight="1" x14ac:dyDescent="0.25">
      <c r="AV1491" s="100"/>
      <c r="AY1491" s="101"/>
      <c r="AZ1491" s="101"/>
      <c r="BA1491" s="102"/>
      <c r="BB1491" s="103"/>
      <c r="BC1491" s="103"/>
      <c r="BD1491" s="102"/>
      <c r="BE1491" s="104"/>
      <c r="BF1491" s="105"/>
      <c r="BG1491" s="102"/>
      <c r="BH1491" s="102"/>
      <c r="BI1491" s="106"/>
    </row>
    <row r="1492" spans="47:64" ht="21" hidden="1" customHeight="1" x14ac:dyDescent="0.25">
      <c r="AV1492" s="100"/>
      <c r="AY1492" s="101"/>
      <c r="AZ1492" s="101"/>
      <c r="BA1492" s="102"/>
      <c r="BB1492" s="103"/>
      <c r="BC1492" s="103"/>
      <c r="BD1492" s="102"/>
      <c r="BE1492" s="104"/>
      <c r="BF1492" s="105"/>
      <c r="BG1492" s="102"/>
      <c r="BH1492" s="102"/>
      <c r="BI1492" s="106"/>
    </row>
    <row r="1493" spans="47:64" ht="21" hidden="1" customHeight="1" x14ac:dyDescent="0.25">
      <c r="AV1493" s="100"/>
      <c r="AY1493" s="101"/>
      <c r="AZ1493" s="101"/>
      <c r="BA1493" s="102"/>
      <c r="BB1493" s="103"/>
      <c r="BC1493" s="103"/>
      <c r="BD1493" s="102"/>
      <c r="BE1493" s="104"/>
      <c r="BF1493" s="105"/>
      <c r="BG1493" s="102"/>
      <c r="BH1493" s="102"/>
      <c r="BI1493" s="106"/>
    </row>
    <row r="1494" spans="47:64" ht="21" hidden="1" customHeight="1" x14ac:dyDescent="0.25">
      <c r="AV1494" s="124"/>
      <c r="AY1494" s="125"/>
      <c r="AZ1494" s="125"/>
      <c r="BA1494" s="126"/>
      <c r="BB1494" s="103"/>
      <c r="BC1494" s="103"/>
      <c r="BD1494" s="126"/>
      <c r="BE1494" s="127"/>
      <c r="BF1494" s="128"/>
      <c r="BG1494" s="126"/>
      <c r="BH1494" s="126"/>
      <c r="BI1494" s="129"/>
    </row>
    <row r="1495" spans="47:64" ht="21" hidden="1" customHeight="1" x14ac:dyDescent="0.25"/>
    <row r="1496" spans="47:64" ht="21" hidden="1" customHeight="1" x14ac:dyDescent="0.25"/>
  </sheetData>
  <sheetProtection algorithmName="SHA-512" hashValue="/Eij0MeKjaC2glOs4UYgY3wR8S/tgAv1ElVeRRNyu+kUbASsV10AcmgmFOgCLGPAn0f5wTz515XFncag0dBZCg==" saltValue="bD3cNHnHgzv0/CCQbsESfA==" spinCount="100000" sheet="1" objects="1" scenarios="1"/>
  <sortState ref="AP6:AT139">
    <sortCondition ref="AQ6:AQ139"/>
  </sortState>
  <mergeCells count="18">
    <mergeCell ref="BN334:BV334"/>
    <mergeCell ref="BN335:BV335"/>
    <mergeCell ref="D17:E17"/>
    <mergeCell ref="D19:E19"/>
    <mergeCell ref="J3:M3"/>
    <mergeCell ref="G3:G4"/>
    <mergeCell ref="J5:M5"/>
    <mergeCell ref="E27:F27"/>
    <mergeCell ref="A1:G1"/>
    <mergeCell ref="D2:E2"/>
    <mergeCell ref="D10:E10"/>
    <mergeCell ref="D13:E13"/>
    <mergeCell ref="D5:E5"/>
    <mergeCell ref="G5:G6"/>
    <mergeCell ref="D3:E3"/>
    <mergeCell ref="D8:E8"/>
    <mergeCell ref="D9:E9"/>
    <mergeCell ref="D14:E14"/>
  </mergeCells>
  <conditionalFormatting sqref="D5">
    <cfRule type="expression" dxfId="5" priority="22">
      <formula>#REF!=2</formula>
    </cfRule>
  </conditionalFormatting>
  <conditionalFormatting sqref="D7">
    <cfRule type="expression" dxfId="4" priority="18">
      <formula>#REF!=2</formula>
    </cfRule>
  </conditionalFormatting>
  <conditionalFormatting sqref="D12">
    <cfRule type="expression" dxfId="3" priority="13">
      <formula>#REF!=2</formula>
    </cfRule>
  </conditionalFormatting>
  <conditionalFormatting sqref="D12:E12">
    <cfRule type="expression" dxfId="2" priority="12">
      <formula>$H$5&gt;1</formula>
    </cfRule>
  </conditionalFormatting>
  <conditionalFormatting sqref="D19:E19">
    <cfRule type="expression" dxfId="1" priority="11">
      <formula>$H$17=4</formula>
    </cfRule>
  </conditionalFormatting>
  <conditionalFormatting sqref="B19">
    <cfRule type="expression" dxfId="0" priority="10">
      <formula>$H$17=4</formula>
    </cfRule>
  </conditionalFormatting>
  <conditionalFormatting sqref="D13:E13">
    <cfRule type="dataBar" priority="4">
      <dataBar>
        <cfvo type="min"/>
        <cfvo type="max"/>
        <color rgb="FF63C384"/>
      </dataBar>
      <extLst>
        <ext xmlns:x14="http://schemas.microsoft.com/office/spreadsheetml/2009/9/main" uri="{B025F937-C7B1-47D3-B67F-A62EFF666E3E}">
          <x14:id>{36371D56-8603-4490-99C6-CB49C3E94B73}</x14:id>
        </ext>
      </extLst>
    </cfRule>
  </conditionalFormatting>
  <conditionalFormatting sqref="D8:E8">
    <cfRule type="dataBar" priority="3">
      <dataBar>
        <cfvo type="min"/>
        <cfvo type="max"/>
        <color rgb="FF63C384"/>
      </dataBar>
      <extLst>
        <ext xmlns:x14="http://schemas.microsoft.com/office/spreadsheetml/2009/9/main" uri="{B025F937-C7B1-47D3-B67F-A62EFF666E3E}">
          <x14:id>{EF4ADE6D-8193-431E-B40B-9D7310E8B792}</x14:id>
        </ext>
      </extLst>
    </cfRule>
  </conditionalFormatting>
  <conditionalFormatting sqref="G12:H12">
    <cfRule type="dataBar" priority="2">
      <dataBar>
        <cfvo type="min"/>
        <cfvo type="max"/>
        <color rgb="FF63C384"/>
      </dataBar>
      <extLst>
        <ext xmlns:x14="http://schemas.microsoft.com/office/spreadsheetml/2009/9/main" uri="{B025F937-C7B1-47D3-B67F-A62EFF666E3E}">
          <x14:id>{5CBACED0-4544-4A26-8ACD-E1A74D30BAFE}</x14:id>
        </ext>
      </extLst>
    </cfRule>
  </conditionalFormatting>
  <conditionalFormatting sqref="D50:D51 D8:E8 D13:E13 G12">
    <cfRule type="dataBar" priority="1">
      <dataBar>
        <cfvo type="min"/>
        <cfvo type="max"/>
        <color rgb="FF63C384"/>
      </dataBar>
      <extLst>
        <ext xmlns:x14="http://schemas.microsoft.com/office/spreadsheetml/2009/9/main" uri="{B025F937-C7B1-47D3-B67F-A62EFF666E3E}">
          <x14:id>{8FDBDF11-DCEE-4BA9-A860-9B9EAB8BC97E}</x14:id>
        </ext>
      </extLst>
    </cfRule>
  </conditionalFormatting>
  <dataValidations count="4">
    <dataValidation type="list" allowBlank="1" showInputMessage="1" showErrorMessage="1" sqref="D17">
      <formula1>$CB$10:$CB$13</formula1>
    </dataValidation>
    <dataValidation type="list" allowBlank="1" showInputMessage="1" showErrorMessage="1" sqref="D5">
      <formula1>$AQ$5:$AQ$139</formula1>
    </dataValidation>
    <dataValidation type="list" allowBlank="1" showInputMessage="1" showErrorMessage="1" sqref="D10:E10">
      <formula1>$AW$4:$AW$1160</formula1>
    </dataValidation>
    <dataValidation type="whole" allowBlank="1" showInputMessage="1" showErrorMessage="1" errorTitle="Invalid Entry" error="Please enter a positive number" sqref="D19:E19">
      <formula1>0</formula1>
      <formula2>500000</formula2>
    </dataValidation>
  </dataValidations>
  <pageMargins left="0.7" right="0.7" top="0.75" bottom="0.75" header="0.3" footer="0.3"/>
  <pageSetup scale="49" orientation="portrait" horizontalDpi="4294967293" verticalDpi="4294967293" r:id="rId1"/>
  <rowBreaks count="1" manualBreakCount="1">
    <brk id="119" max="16383" man="1"/>
  </rowBreaks>
  <drawing r:id="rId2"/>
  <extLst>
    <ext xmlns:x14="http://schemas.microsoft.com/office/spreadsheetml/2009/9/main" uri="{78C0D931-6437-407d-A8EE-F0AAD7539E65}">
      <x14:conditionalFormattings>
        <x14:conditionalFormatting xmlns:xm="http://schemas.microsoft.com/office/excel/2006/main">
          <x14:cfRule type="dataBar" id="{36371D56-8603-4490-99C6-CB49C3E94B73}">
            <x14:dataBar minLength="0" maxLength="100" gradient="0">
              <x14:cfvo type="autoMin"/>
              <x14:cfvo type="autoMax"/>
              <x14:negativeFillColor rgb="FFFF0000"/>
              <x14:axisColor rgb="FF000000"/>
            </x14:dataBar>
          </x14:cfRule>
          <xm:sqref>D13:E13</xm:sqref>
        </x14:conditionalFormatting>
        <x14:conditionalFormatting xmlns:xm="http://schemas.microsoft.com/office/excel/2006/main">
          <x14:cfRule type="dataBar" id="{EF4ADE6D-8193-431E-B40B-9D7310E8B792}">
            <x14:dataBar minLength="0" maxLength="100" gradient="0">
              <x14:cfvo type="autoMin"/>
              <x14:cfvo type="autoMax"/>
              <x14:negativeFillColor rgb="FFFF0000"/>
              <x14:axisColor rgb="FF000000"/>
            </x14:dataBar>
          </x14:cfRule>
          <xm:sqref>D8:E8</xm:sqref>
        </x14:conditionalFormatting>
        <x14:conditionalFormatting xmlns:xm="http://schemas.microsoft.com/office/excel/2006/main">
          <x14:cfRule type="dataBar" id="{5CBACED0-4544-4A26-8ACD-E1A74D30BAFE}">
            <x14:dataBar minLength="0" maxLength="100" gradient="0">
              <x14:cfvo type="autoMin"/>
              <x14:cfvo type="autoMax"/>
              <x14:negativeFillColor rgb="FFFF0000"/>
              <x14:axisColor rgb="FF000000"/>
            </x14:dataBar>
          </x14:cfRule>
          <xm:sqref>G12:H12</xm:sqref>
        </x14:conditionalFormatting>
        <x14:conditionalFormatting xmlns:xm="http://schemas.microsoft.com/office/excel/2006/main">
          <x14:cfRule type="dataBar" id="{8FDBDF11-DCEE-4BA9-A860-9B9EAB8BC97E}">
            <x14:dataBar minLength="0" maxLength="100" gradient="0">
              <x14:cfvo type="autoMin"/>
              <x14:cfvo type="autoMax"/>
              <x14:negativeFillColor rgb="FFFF0000"/>
              <x14:axisColor rgb="FF000000"/>
            </x14:dataBar>
          </x14:cfRule>
          <xm:sqref>D50:D51 D8:E8 D13:E13 G12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Paying for College</vt:lpstr>
      <vt:lpstr>CollegeROI</vt:lpstr>
      <vt:lpstr>CollegeROI!Print_Area</vt:lpstr>
    </vt:vector>
  </TitlesOfParts>
  <Company>Budget Challenge / ProperLiving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Brendan O'Reilly</cp:lastModifiedBy>
  <cp:lastPrinted>2015-06-03T21:26:07Z</cp:lastPrinted>
  <dcterms:created xsi:type="dcterms:W3CDTF">2015-05-09T17:30:08Z</dcterms:created>
  <dcterms:modified xsi:type="dcterms:W3CDTF">2024-01-24T17:23:14Z</dcterms:modified>
</cp:coreProperties>
</file>